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Discretionary/"/>
    </mc:Choice>
  </mc:AlternateContent>
  <xr:revisionPtr revIDLastSave="0" documentId="13_ncr:1_{E33C80EA-2352-5B41-A0EF-7DC7AC58EEDF}" xr6:coauthVersionLast="47" xr6:coauthVersionMax="47" xr10:uidLastSave="{00000000-0000-0000-0000-000000000000}"/>
  <workbookProtection workbookAlgorithmName="SHA-512" workbookHashValue="z9sSKWVRcidSuFlHps7sRfw8fQSX7NpMDYrjEzTzV0o0FW/TgfnLqx3oImejSXL+FDS0HdChBOB+ENbqj6Svdw==" workbookSaltValue="G4cNSTBXaiiu3rBHFN9zYA==" workbookSpinCount="100000" lockStructure="1"/>
  <bookViews>
    <workbookView xWindow="760" yWindow="660" windowWidth="26440" windowHeight="14260" xr2:uid="{F4D97954-B5B3-5043-8829-463BCFD5A224}"/>
  </bookViews>
  <sheets>
    <sheet name="XLCR Vehicle Man 020124" sheetId="2" r:id="rId1"/>
    <sheet name="Burrows Motor Co 291024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2" l="1"/>
  <c r="B23" i="2" s="1"/>
  <c r="D63" i="2" s="1"/>
  <c r="B16" i="2"/>
  <c r="D58" i="2"/>
  <c r="D56" i="2"/>
  <c r="C56" i="2"/>
  <c r="C58" i="2" s="1"/>
  <c r="B54" i="2"/>
  <c r="B56" i="2" s="1"/>
  <c r="B58" i="2" s="1"/>
  <c r="B37" i="2"/>
  <c r="B35" i="2"/>
  <c r="B20" i="2"/>
  <c r="D61" i="2" l="1"/>
  <c r="B62" i="2"/>
  <c r="D62" i="2"/>
  <c r="B61" i="2"/>
  <c r="B63" i="2"/>
  <c r="B57" i="1" l="1"/>
  <c r="B26" i="1"/>
  <c r="B16" i="1"/>
  <c r="B87" i="1"/>
  <c r="B21" i="1" s="1"/>
  <c r="B55" i="1"/>
  <c r="B46" i="1"/>
  <c r="B59" i="1" l="1"/>
  <c r="B64" i="1"/>
  <c r="B63" i="1"/>
  <c r="B62" i="1"/>
</calcChain>
</file>

<file path=xl/sharedStrings.xml><?xml version="1.0" encoding="utf-8"?>
<sst xmlns="http://schemas.openxmlformats.org/spreadsheetml/2006/main" count="132" uniqueCount="69">
  <si>
    <t>Target Company</t>
  </si>
  <si>
    <t>Burrows Motor Company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</si>
  <si>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</si>
  <si>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</si>
  <si>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</si>
  <si>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</si>
  <si>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</si>
  <si>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</si>
  <si>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</si>
  <si>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Vertu Motors plc press release dated 29/10/2024; net of cash acquired; estimated</t>
  </si>
  <si>
    <t>Deferred consideration (GBP)</t>
  </si>
  <si>
    <t>Source: Vertu Motors plc press release dated 29/10/2024</t>
  </si>
  <si>
    <t>Total consideration</t>
  </si>
  <si>
    <t>Adjustments:</t>
  </si>
  <si>
    <t>Debt acquired</t>
  </si>
  <si>
    <t>Freehold property acquired</t>
  </si>
  <si>
    <t>EV</t>
  </si>
  <si>
    <t>Normalised EBITDA</t>
  </si>
  <si>
    <t>Reporting Date:</t>
  </si>
  <si>
    <t>USD/GBP Exchange Rate:</t>
  </si>
  <si>
    <t>Revenue</t>
  </si>
  <si>
    <t>Source: Burrows Motor Company Limited financial statements for the year ended 31/12/2023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</si>
  <si>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</si>
  <si>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</si>
  <si>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</si>
  <si>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</si>
  <si>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</si>
  <si>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</si>
  <si>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Property lease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</si>
  <si>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</si>
  <si>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</si>
  <si>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</si>
  <si>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</si>
  <si>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</si>
  <si>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</si>
  <si>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</si>
  <si>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</si>
  <si>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</si>
  <si>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</si>
  <si>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</si>
  <si>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</si>
  <si>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Burrows Motor Company Limited financial statements for the year ended 31/12/2023</t>
  </si>
  <si>
    <t>Vertu Motors plc press release dated 29/10/2024</t>
  </si>
  <si>
    <t>Burrows Motor Company Limited PSC02 notice dated 30/10/2024</t>
  </si>
  <si>
    <t>Cash and cash Equivalents</t>
  </si>
  <si>
    <t>Debt</t>
  </si>
  <si>
    <t>Lease Liabilities</t>
  </si>
  <si>
    <t>© 2025 Business Valuation Benchmarks Ltd</t>
  </si>
  <si>
    <t>Source: Vertu Motors plc press release dated 29/10/2024; Savills UK Market in Minutes UK Commercial - December 2023 dated 19/12/2023; Industrial/Distribution (OMR) average of 5.00 % as at November 2022 and 5.35% as at October 2023 - on a value of Freehold property of £17.6 million</t>
  </si>
  <si>
    <t>XLCR Vehicle Management Ltd</t>
  </si>
  <si>
    <t>Source: Interpres Topco Limited consolidated financial statements for the year ended 31/12/2023; note 12 Business combinations</t>
  </si>
  <si>
    <t>Fair-value of contingent consideration (GBP)</t>
  </si>
  <si>
    <t>Net debt</t>
  </si>
  <si>
    <t>Source: Interpres Topco Limited consolidated financial statements for the year ended 31/12/2023; note 12 Business combinations; Consolidated Statement of Cash Flows; see below</t>
  </si>
  <si>
    <t>Annualised</t>
  </si>
  <si>
    <t>Actual</t>
  </si>
  <si>
    <t>7 months</t>
  </si>
  <si>
    <t>12 months</t>
  </si>
  <si>
    <t>Source: XLCR Vehicle Management Ltd consolidated financial statements for the year ended 31/12/2023</t>
  </si>
  <si>
    <t>Other - to account for non-recurring costs</t>
  </si>
  <si>
    <t>XLCR Vehicle Management Ltd consolidated financial statements for the year ended 31/05/2023</t>
  </si>
  <si>
    <t>XLCR Vehicle Management Ltd consolidated financial statements for the year ended 31/12/2023</t>
  </si>
  <si>
    <t>Interpres Topco Limited consolidated financial statements for the year ended 31/12/2023</t>
  </si>
  <si>
    <t>XLCR Vehicle Management Ltd PSC02 notice dated 04/01/2024</t>
  </si>
  <si>
    <t>H2 Equity Partners press release dated 06/01/2024</t>
  </si>
  <si>
    <t>Source: Interpres Topco Limited consolidated financial statements for the year ended 31/12/2023; Consolidated Statement of Cash Flows</t>
  </si>
  <si>
    <t>Rollover of Loan Notes</t>
  </si>
  <si>
    <t>Source: Interpres Topco Limited consolidated financial statements for the year ended 31/12/2023; note 12 Business combinations - Loan notes immediately converted into  A preference shares and D ordinary.  The A preference shares were valued at £1,490k and the D ordinary shares were valued at $53.6k.</t>
  </si>
  <si>
    <t>Forgiveness of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</si>
</sst>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Alignment="1">
      <alignment horizontal="right" vertical="top"/>
    </xf>
    <xf numFmtId="38" fontId="0" fillId="0" borderId="2" xfId="1" applyNumberFormat="1" applyFont="1" applyBorder="1" applyAlignment="1">
      <alignment horizontal="righ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0" xfId="1" applyNumberFormat="1" applyFont="1" applyBorder="1" applyAlignment="1">
      <alignment vertical="top"/>
    </xf>
    <xf numFmtId="38" fontId="2" fillId="0" borderId="0" xfId="1" applyNumberFormat="1" applyFont="1" applyAlignment="1">
      <alignment vertical="top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Border="1"/>
    <xf numFmtId="38" fontId="2" fillId="2" borderId="8" xfId="1" applyNumberFormat="1" applyFont="1" applyFill="1" applyBorder="1" applyAlignment="1">
      <alignment vertical="top"/>
    </xf>
    <xf numFmtId="38" fontId="0" fillId="0" borderId="6" xfId="1" applyNumberFormat="1" applyFont="1" applyBorder="1"/>
    <xf numFmtId="14" fontId="2" fillId="0" borderId="6" xfId="0" applyNumberFormat="1" applyFont="1" applyBorder="1" applyAlignment="1">
      <alignment horizontal="center"/>
    </xf>
    <xf numFmtId="166" fontId="2" fillId="2" borderId="8" xfId="1" applyNumberFormat="1" applyFont="1" applyFill="1" applyBorder="1"/>
    <xf numFmtId="166" fontId="2" fillId="0" borderId="0" xfId="1" applyNumberFormat="1" applyFont="1" applyFill="1" applyBorder="1"/>
    <xf numFmtId="0" fontId="0" fillId="0" borderId="9" xfId="0" applyBorder="1"/>
    <xf numFmtId="38" fontId="0" fillId="0" borderId="0" xfId="1" applyNumberFormat="1" applyFont="1" applyBorder="1"/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center"/>
    </xf>
    <xf numFmtId="38" fontId="7" fillId="0" borderId="0" xfId="1" applyNumberFormat="1" applyFont="1" applyFill="1" applyAlignment="1">
      <alignment vertical="top"/>
    </xf>
    <xf numFmtId="38" fontId="7" fillId="0" borderId="2" xfId="1" applyNumberFormat="1" applyFont="1" applyBorder="1"/>
    <xf numFmtId="38" fontId="10" fillId="2" borderId="1" xfId="1" applyNumberFormat="1" applyFont="1" applyFill="1" applyBorder="1" applyAlignment="1">
      <alignment vertical="top"/>
    </xf>
    <xf numFmtId="38" fontId="7" fillId="0" borderId="0" xfId="1" applyNumberFormat="1" applyFont="1"/>
    <xf numFmtId="14" fontId="10" fillId="0" borderId="0" xfId="0" applyNumberFormat="1" applyFont="1" applyAlignment="1">
      <alignment horizontal="center"/>
    </xf>
    <xf numFmtId="166" fontId="10" fillId="2" borderId="4" xfId="1" applyNumberFormat="1" applyFont="1" applyFill="1" applyBorder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05692-0F4B-9346-98FA-FC0FA52583D9}">
  <sheetPr>
    <pageSetUpPr fitToPage="1"/>
  </sheetPr>
  <dimension ref="A1:K100"/>
  <sheetViews>
    <sheetView tabSelected="1" zoomScaleNormal="100"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49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45293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34" x14ac:dyDescent="0.2">
      <c r="A12" s="14" t="s">
        <v>8</v>
      </c>
      <c r="B12" s="15">
        <v>3349.701</v>
      </c>
      <c r="C12" s="15"/>
      <c r="D12" s="15"/>
      <c r="E12" s="16" t="s">
        <v>50</v>
      </c>
    </row>
    <row r="13" spans="1:5" x14ac:dyDescent="0.2">
      <c r="A13" s="14"/>
      <c r="B13" s="15"/>
      <c r="C13" s="15"/>
      <c r="D13" s="15"/>
      <c r="E13" s="16"/>
    </row>
    <row r="14" spans="1:5" ht="34" x14ac:dyDescent="0.2">
      <c r="A14" s="14" t="s">
        <v>51</v>
      </c>
      <c r="B14" s="17">
        <v>1372</v>
      </c>
      <c r="C14" s="45"/>
      <c r="D14" s="45"/>
      <c r="E14" s="16" t="s">
        <v>50</v>
      </c>
    </row>
    <row r="15" spans="1:5" x14ac:dyDescent="0.2">
      <c r="A15" s="14"/>
      <c r="B15" s="15"/>
      <c r="C15" s="15"/>
      <c r="D15" s="15"/>
      <c r="E15" s="16"/>
    </row>
    <row r="16" spans="1:5" x14ac:dyDescent="0.2">
      <c r="A16" s="1" t="s">
        <v>12</v>
      </c>
      <c r="B16" s="46">
        <f>SUM(B12:B14)</f>
        <v>4721.701</v>
      </c>
      <c r="C16" s="46"/>
      <c r="D16" s="46"/>
      <c r="E16" s="16"/>
    </row>
    <row r="17" spans="1:5" x14ac:dyDescent="0.2">
      <c r="A17" s="14"/>
      <c r="B17" s="15"/>
      <c r="C17" s="15"/>
      <c r="D17" s="15"/>
      <c r="E17" s="16"/>
    </row>
    <row r="18" spans="1:5" x14ac:dyDescent="0.2">
      <c r="A18" s="18" t="s">
        <v>13</v>
      </c>
      <c r="B18" s="15"/>
      <c r="C18" s="15"/>
      <c r="D18" s="15"/>
      <c r="E18" s="16"/>
    </row>
    <row r="19" spans="1:5" x14ac:dyDescent="0.2">
      <c r="A19" s="14"/>
      <c r="B19" s="15"/>
      <c r="C19" s="15"/>
      <c r="D19" s="15"/>
      <c r="E19" s="16"/>
    </row>
    <row r="20" spans="1:5" ht="51" x14ac:dyDescent="0.2">
      <c r="A20" s="14" t="s">
        <v>52</v>
      </c>
      <c r="B20" s="15">
        <f>-B89</f>
        <v>5462.143</v>
      </c>
      <c r="C20" s="15"/>
      <c r="D20" s="15"/>
      <c r="E20" s="16" t="s">
        <v>53</v>
      </c>
    </row>
    <row r="21" spans="1:5" x14ac:dyDescent="0.2">
      <c r="A21" s="14"/>
      <c r="B21" s="15"/>
      <c r="C21" s="15"/>
      <c r="D21" s="15"/>
      <c r="E21" s="16"/>
    </row>
    <row r="22" spans="1:5" x14ac:dyDescent="0.2">
      <c r="A22" s="4"/>
      <c r="B22" s="10"/>
      <c r="C22" s="10"/>
      <c r="D22" s="10"/>
    </row>
    <row r="23" spans="1:5" x14ac:dyDescent="0.2">
      <c r="A23" s="19" t="s">
        <v>16</v>
      </c>
      <c r="B23" s="20">
        <f>B16-B89</f>
        <v>10183.844000000001</v>
      </c>
      <c r="C23" s="20"/>
      <c r="D23" s="20"/>
      <c r="E23" s="21"/>
    </row>
    <row r="24" spans="1:5" x14ac:dyDescent="0.2">
      <c r="A24" s="2"/>
    </row>
    <row r="25" spans="1:5" x14ac:dyDescent="0.2">
      <c r="A25" s="2"/>
    </row>
    <row r="26" spans="1:5" x14ac:dyDescent="0.2">
      <c r="A26" s="7" t="s">
        <v>17</v>
      </c>
      <c r="B26" s="7"/>
      <c r="C26" s="7"/>
      <c r="D26" s="7"/>
      <c r="E26" s="22"/>
    </row>
    <row r="27" spans="1:5" x14ac:dyDescent="0.2">
      <c r="B27" s="3"/>
      <c r="C27" s="3"/>
      <c r="D27" s="3"/>
      <c r="E27" s="23"/>
    </row>
    <row r="28" spans="1:5" x14ac:dyDescent="0.2">
      <c r="A28" s="2" t="s">
        <v>18</v>
      </c>
      <c r="B28" s="47">
        <v>45291</v>
      </c>
      <c r="C28" s="47"/>
      <c r="D28" s="60">
        <v>45077</v>
      </c>
      <c r="E28" s="24"/>
    </row>
    <row r="29" spans="1:5" x14ac:dyDescent="0.2">
      <c r="A29" s="2"/>
      <c r="B29" s="49" t="s">
        <v>54</v>
      </c>
      <c r="C29" s="49" t="s">
        <v>55</v>
      </c>
      <c r="D29" s="61" t="s">
        <v>55</v>
      </c>
      <c r="E29" s="24"/>
    </row>
    <row r="30" spans="1:5" x14ac:dyDescent="0.2">
      <c r="A30" s="2"/>
      <c r="C30" s="48" t="s">
        <v>56</v>
      </c>
      <c r="D30" s="60" t="s">
        <v>57</v>
      </c>
      <c r="E30" s="24"/>
    </row>
    <row r="31" spans="1:5" x14ac:dyDescent="0.2">
      <c r="A31" s="13"/>
      <c r="B31" s="25"/>
      <c r="C31" s="25"/>
      <c r="D31" s="62"/>
      <c r="E31" s="24"/>
    </row>
    <row r="32" spans="1:5" x14ac:dyDescent="0.2">
      <c r="A32" s="2" t="s">
        <v>19</v>
      </c>
      <c r="B32" s="24"/>
      <c r="C32" s="24"/>
      <c r="D32" s="63"/>
      <c r="E32" s="24"/>
    </row>
    <row r="33" spans="1:5" ht="17" thickBot="1" x14ac:dyDescent="0.25">
      <c r="A33" s="26"/>
      <c r="B33" s="24"/>
      <c r="C33" s="24"/>
      <c r="D33" s="63"/>
      <c r="E33" s="26"/>
    </row>
    <row r="34" spans="1:5" x14ac:dyDescent="0.2">
      <c r="A34" s="13"/>
      <c r="B34" s="50"/>
      <c r="C34" s="24"/>
      <c r="D34" s="63"/>
      <c r="E34" s="24"/>
    </row>
    <row r="35" spans="1:5" ht="34" x14ac:dyDescent="0.2">
      <c r="A35" s="14" t="s">
        <v>20</v>
      </c>
      <c r="B35" s="51">
        <f>(C35/7)*12</f>
        <v>19471.962857142858</v>
      </c>
      <c r="C35" s="27">
        <v>11358.645</v>
      </c>
      <c r="D35" s="64">
        <v>20255.058000000001</v>
      </c>
      <c r="E35" s="16" t="s">
        <v>58</v>
      </c>
    </row>
    <row r="36" spans="1:5" x14ac:dyDescent="0.2">
      <c r="A36" s="14" t="s">
        <v>22</v>
      </c>
      <c r="B36" s="51"/>
      <c r="C36" s="27"/>
      <c r="D36" s="64"/>
      <c r="E36" s="16"/>
    </row>
    <row r="37" spans="1:5" ht="34" x14ac:dyDescent="0.2">
      <c r="A37" s="1" t="s">
        <v>23</v>
      </c>
      <c r="B37" s="51">
        <f>(C37/7)*12</f>
        <v>1106.4822857142858</v>
      </c>
      <c r="C37" s="27">
        <v>645.44799999999998</v>
      </c>
      <c r="D37" s="64">
        <v>491.39400000000001</v>
      </c>
      <c r="E37" s="16" t="s">
        <v>58</v>
      </c>
    </row>
    <row r="38" spans="1:5" x14ac:dyDescent="0.2">
      <c r="A38" s="14"/>
      <c r="B38" s="51"/>
      <c r="C38" s="27"/>
      <c r="D38" s="64"/>
      <c r="E38" s="11"/>
    </row>
    <row r="39" spans="1:5" x14ac:dyDescent="0.2">
      <c r="A39" s="1" t="s">
        <v>24</v>
      </c>
      <c r="B39" s="51"/>
      <c r="C39" s="27"/>
      <c r="D39" s="64"/>
      <c r="E39" s="11"/>
    </row>
    <row r="40" spans="1:5" x14ac:dyDescent="0.2">
      <c r="A40" s="14"/>
      <c r="B40" s="51"/>
      <c r="C40" s="27"/>
      <c r="D40" s="64"/>
      <c r="E40" s="11"/>
    </row>
    <row r="41" spans="1:5" ht="34" x14ac:dyDescent="0.2">
      <c r="A41" s="14" t="s">
        <v>25</v>
      </c>
      <c r="B41" s="51"/>
      <c r="C41" s="27"/>
      <c r="D41" s="64">
        <v>-427.80200000000002</v>
      </c>
      <c r="E41" s="16" t="s">
        <v>58</v>
      </c>
    </row>
    <row r="42" spans="1:5" x14ac:dyDescent="0.2">
      <c r="A42" s="14" t="s">
        <v>26</v>
      </c>
      <c r="B42" s="51"/>
      <c r="C42" s="27"/>
      <c r="D42" s="64"/>
      <c r="E42" s="11"/>
    </row>
    <row r="43" spans="1:5" x14ac:dyDescent="0.2">
      <c r="A43" s="14"/>
      <c r="B43" s="51"/>
      <c r="C43" s="27"/>
      <c r="D43" s="64"/>
      <c r="E43" s="11"/>
    </row>
    <row r="44" spans="1:5" x14ac:dyDescent="0.2">
      <c r="A44" s="14" t="s">
        <v>27</v>
      </c>
      <c r="B44" s="51"/>
      <c r="C44" s="27"/>
      <c r="D44" s="64"/>
      <c r="E44" s="11"/>
    </row>
    <row r="45" spans="1:5" x14ac:dyDescent="0.2">
      <c r="A45" s="14" t="s">
        <v>59</v>
      </c>
      <c r="B45" s="51"/>
      <c r="C45" s="27"/>
      <c r="D45" s="64"/>
      <c r="E45" s="16"/>
    </row>
    <row r="46" spans="1:5" x14ac:dyDescent="0.2">
      <c r="A46" s="14" t="s">
        <v>29</v>
      </c>
      <c r="B46" s="51"/>
      <c r="C46" s="27"/>
      <c r="D46" s="64"/>
      <c r="E46" s="11"/>
    </row>
    <row r="47" spans="1:5" x14ac:dyDescent="0.2">
      <c r="A47" s="14" t="s">
        <v>30</v>
      </c>
      <c r="B47" s="51"/>
      <c r="C47" s="27"/>
      <c r="D47" s="64"/>
      <c r="E47" s="11"/>
    </row>
    <row r="48" spans="1:5" x14ac:dyDescent="0.2">
      <c r="A48" s="14"/>
      <c r="B48" s="51"/>
      <c r="C48" s="27"/>
      <c r="D48" s="64"/>
      <c r="E48" s="11"/>
    </row>
    <row r="49" spans="1:5" x14ac:dyDescent="0.2">
      <c r="A49" s="14" t="s">
        <v>31</v>
      </c>
      <c r="B49" s="51"/>
      <c r="C49" s="27"/>
      <c r="D49" s="64"/>
      <c r="E49" s="16"/>
    </row>
    <row r="50" spans="1:5" x14ac:dyDescent="0.2">
      <c r="A50" s="14" t="s">
        <v>32</v>
      </c>
      <c r="B50" s="51"/>
      <c r="C50" s="27"/>
      <c r="D50" s="64"/>
      <c r="E50" s="11"/>
    </row>
    <row r="51" spans="1:5" x14ac:dyDescent="0.2">
      <c r="A51" s="14" t="s">
        <v>33</v>
      </c>
      <c r="B51" s="51"/>
      <c r="C51" s="27"/>
      <c r="D51" s="64"/>
      <c r="E51" s="16"/>
    </row>
    <row r="52" spans="1:5" x14ac:dyDescent="0.2">
      <c r="A52" s="14" t="s">
        <v>34</v>
      </c>
      <c r="B52" s="51"/>
      <c r="C52" s="27"/>
      <c r="D52" s="64"/>
      <c r="E52" s="16"/>
    </row>
    <row r="53" spans="1:5" x14ac:dyDescent="0.2">
      <c r="A53" s="14"/>
      <c r="B53" s="51"/>
      <c r="C53" s="27"/>
      <c r="D53" s="64"/>
      <c r="E53" s="11"/>
    </row>
    <row r="54" spans="1:5" ht="34" x14ac:dyDescent="0.2">
      <c r="A54" s="14" t="s">
        <v>35</v>
      </c>
      <c r="B54" s="51">
        <f>(C54/7)*12</f>
        <v>148.20342857142856</v>
      </c>
      <c r="C54" s="27">
        <v>86.451999999999998</v>
      </c>
      <c r="D54" s="64">
        <v>353.15899999999999</v>
      </c>
      <c r="E54" s="16" t="s">
        <v>58</v>
      </c>
    </row>
    <row r="55" spans="1:5" x14ac:dyDescent="0.2">
      <c r="A55" s="14"/>
      <c r="B55" s="51"/>
      <c r="C55" s="27"/>
      <c r="D55" s="64"/>
      <c r="E55" s="11"/>
    </row>
    <row r="56" spans="1:5" x14ac:dyDescent="0.2">
      <c r="A56" s="14" t="s">
        <v>36</v>
      </c>
      <c r="B56" s="51">
        <f>SUM(B41:B54)</f>
        <v>148.20342857142856</v>
      </c>
      <c r="C56" s="27">
        <f>SUM(C41:C54)</f>
        <v>86.451999999999998</v>
      </c>
      <c r="D56" s="64">
        <f>SUM(D41:D54)</f>
        <v>-74.643000000000029</v>
      </c>
      <c r="E56" s="11"/>
    </row>
    <row r="57" spans="1:5" x14ac:dyDescent="0.2">
      <c r="A57" s="28"/>
      <c r="B57" s="52"/>
      <c r="C57" s="29"/>
      <c r="D57" s="65"/>
      <c r="E57" s="30"/>
    </row>
    <row r="58" spans="1:5" x14ac:dyDescent="0.2">
      <c r="A58" s="31" t="s">
        <v>17</v>
      </c>
      <c r="B58" s="53">
        <f>B37+B56</f>
        <v>1254.6857142857143</v>
      </c>
      <c r="C58" s="32">
        <f>C37+C56</f>
        <v>731.9</v>
      </c>
      <c r="D58" s="66">
        <f>D37+D56</f>
        <v>416.75099999999998</v>
      </c>
      <c r="E58" s="33"/>
    </row>
    <row r="59" spans="1:5" x14ac:dyDescent="0.2">
      <c r="B59" s="54"/>
      <c r="C59" s="10"/>
      <c r="D59" s="67"/>
      <c r="E59" s="11"/>
    </row>
    <row r="60" spans="1:5" x14ac:dyDescent="0.2">
      <c r="B60" s="55"/>
      <c r="C60" s="3"/>
      <c r="D60" s="68"/>
      <c r="E60" s="10"/>
    </row>
    <row r="61" spans="1:5" x14ac:dyDescent="0.2">
      <c r="A61" s="34" t="s">
        <v>37</v>
      </c>
      <c r="B61" s="56">
        <f>ROUND((B23/B35),1)</f>
        <v>0.5</v>
      </c>
      <c r="C61" s="57"/>
      <c r="D61" s="69">
        <f>ROUND((B23/D35),1)</f>
        <v>0.5</v>
      </c>
      <c r="E61" s="10"/>
    </row>
    <row r="62" spans="1:5" x14ac:dyDescent="0.2">
      <c r="A62" s="34" t="s">
        <v>38</v>
      </c>
      <c r="B62" s="56">
        <f>ROUND((B23/B37),1)</f>
        <v>9.1999999999999993</v>
      </c>
      <c r="C62" s="57"/>
      <c r="D62" s="69">
        <f>ROUND((B23/D37),1)</f>
        <v>20.7</v>
      </c>
      <c r="E62" s="10"/>
    </row>
    <row r="63" spans="1:5" x14ac:dyDescent="0.2">
      <c r="A63" s="34" t="s">
        <v>39</v>
      </c>
      <c r="B63" s="56">
        <f>ROUND((B23/B58),1)</f>
        <v>8.1</v>
      </c>
      <c r="C63" s="57"/>
      <c r="D63" s="69">
        <f>ROUND((B23/D58),1)</f>
        <v>24.4</v>
      </c>
      <c r="E63" s="10"/>
    </row>
    <row r="64" spans="1:5" ht="17" thickBot="1" x14ac:dyDescent="0.25">
      <c r="B64" s="58"/>
      <c r="D64" s="70"/>
    </row>
    <row r="66" spans="1:5" x14ac:dyDescent="0.2">
      <c r="A66" s="7" t="s">
        <v>40</v>
      </c>
      <c r="B66" s="8"/>
      <c r="C66" s="8"/>
      <c r="D66" s="8"/>
      <c r="E66" s="9"/>
    </row>
    <row r="67" spans="1:5" x14ac:dyDescent="0.2">
      <c r="E67" s="10"/>
    </row>
    <row r="68" spans="1:5" x14ac:dyDescent="0.2">
      <c r="A68" s="14" t="s">
        <v>60</v>
      </c>
    </row>
    <row r="69" spans="1:5" x14ac:dyDescent="0.2">
      <c r="A69" s="14" t="s">
        <v>61</v>
      </c>
    </row>
    <row r="70" spans="1:5" x14ac:dyDescent="0.2">
      <c r="A70" t="s">
        <v>62</v>
      </c>
    </row>
    <row r="71" spans="1:5" x14ac:dyDescent="0.2">
      <c r="A71" s="14" t="s">
        <v>63</v>
      </c>
    </row>
    <row r="72" spans="1:5" x14ac:dyDescent="0.2">
      <c r="A72" s="14" t="s">
        <v>64</v>
      </c>
    </row>
    <row r="73" spans="1:5" x14ac:dyDescent="0.2">
      <c r="E73" s="11"/>
    </row>
    <row r="74" spans="1:5" x14ac:dyDescent="0.2">
      <c r="A74" s="36"/>
      <c r="B74" s="36"/>
      <c r="C74" s="36"/>
      <c r="D74" s="36"/>
      <c r="E74" s="9"/>
    </row>
    <row r="75" spans="1:5" x14ac:dyDescent="0.2">
      <c r="E75" s="37"/>
    </row>
    <row r="76" spans="1:5" x14ac:dyDescent="0.2">
      <c r="E76" s="37"/>
    </row>
    <row r="77" spans="1:5" x14ac:dyDescent="0.2">
      <c r="B77" s="3" t="s">
        <v>3</v>
      </c>
      <c r="C77" s="3"/>
      <c r="D77" s="3"/>
    </row>
    <row r="78" spans="1:5" x14ac:dyDescent="0.2">
      <c r="B78" s="3"/>
      <c r="C78" s="3"/>
      <c r="D78" s="3"/>
    </row>
    <row r="79" spans="1:5" x14ac:dyDescent="0.2">
      <c r="B79" s="5" t="s">
        <v>5</v>
      </c>
      <c r="C79" s="5"/>
      <c r="D79" s="5"/>
    </row>
    <row r="80" spans="1:5" x14ac:dyDescent="0.2">
      <c r="B80" s="5"/>
      <c r="C80" s="5"/>
      <c r="D80" s="5"/>
    </row>
    <row r="81" spans="1:11" x14ac:dyDescent="0.2">
      <c r="B81" s="38">
        <v>45293</v>
      </c>
      <c r="C81" s="38"/>
      <c r="D81" s="38"/>
    </row>
    <row r="82" spans="1:11" x14ac:dyDescent="0.2">
      <c r="A82" s="2" t="s">
        <v>19</v>
      </c>
      <c r="B82" s="5"/>
      <c r="C82" s="5"/>
      <c r="D82" s="5"/>
    </row>
    <row r="83" spans="1:11" x14ac:dyDescent="0.2">
      <c r="A83" s="39"/>
      <c r="B83" s="5"/>
      <c r="C83" s="5"/>
      <c r="D83" s="5"/>
    </row>
    <row r="85" spans="1:11" ht="34" x14ac:dyDescent="0.2">
      <c r="A85" s="14" t="s">
        <v>44</v>
      </c>
      <c r="B85" s="15">
        <v>501.59500000000003</v>
      </c>
      <c r="C85" s="15"/>
      <c r="D85" s="15"/>
      <c r="E85" s="16" t="s">
        <v>65</v>
      </c>
    </row>
    <row r="86" spans="1:11" ht="34" x14ac:dyDescent="0.2">
      <c r="A86" s="14" t="s">
        <v>68</v>
      </c>
      <c r="B86" s="45">
        <v>-4379.4409999999998</v>
      </c>
      <c r="C86" s="45"/>
      <c r="D86" s="45"/>
      <c r="E86" s="16" t="s">
        <v>50</v>
      </c>
    </row>
    <row r="87" spans="1:11" ht="68" x14ac:dyDescent="0.2">
      <c r="A87" s="14" t="s">
        <v>66</v>
      </c>
      <c r="B87" s="15">
        <v>-1584.297</v>
      </c>
      <c r="C87" s="15"/>
      <c r="D87" s="15"/>
      <c r="E87" s="16" t="s">
        <v>67</v>
      </c>
    </row>
    <row r="88" spans="1:11" x14ac:dyDescent="0.2">
      <c r="A88" t="s">
        <v>46</v>
      </c>
      <c r="B88" s="29"/>
      <c r="C88" s="59"/>
      <c r="D88" s="59"/>
      <c r="E88" s="16"/>
    </row>
    <row r="89" spans="1:11" x14ac:dyDescent="0.2">
      <c r="A89" s="2" t="s">
        <v>52</v>
      </c>
      <c r="B89" s="42">
        <f>SUM(B85:B88)</f>
        <v>-5462.143</v>
      </c>
      <c r="C89" s="42"/>
      <c r="D89" s="42"/>
    </row>
    <row r="92" spans="1:11" x14ac:dyDescent="0.2">
      <c r="A92" s="43" t="s">
        <v>47</v>
      </c>
    </row>
    <row r="96" spans="1:11" x14ac:dyDescent="0.2">
      <c r="G96" s="16"/>
      <c r="H96" s="16"/>
      <c r="I96" s="16"/>
      <c r="J96" s="16"/>
      <c r="K96" s="16"/>
    </row>
    <row r="99" spans="2:4" x14ac:dyDescent="0.2">
      <c r="B99" s="44"/>
      <c r="C99" s="44"/>
      <c r="D99" s="44"/>
    </row>
    <row r="100" spans="2:4" x14ac:dyDescent="0.2">
      <c r="B100" s="44"/>
      <c r="C100" s="44"/>
      <c r="D100" s="44"/>
    </row>
  </sheetData>
  <sheetProtection algorithmName="SHA-512" hashValue="aYtPKf0rPpsJJO5fYjbT7O5yCwiXVBaiR/VKoOkoERIXEMytElr2w3KxifC8SdhwwS2uG9wNCuY8hscUobaZGw==" saltValue="djGyqmjjz74239VVCsrTCA==" spinCount="100000" sheet="1" objects="1" scenarios="1"/>
  <mergeCells count="1">
    <mergeCell ref="B28:C28"/>
  </mergeCells>
  <pageMargins left="0.7" right="0.7" top="0.75" bottom="0.75" header="0.3" footer="0.3"/>
  <pageSetup paperSize="9" scale="4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A5A7-E080-7845-A072-6FF759557A9E}">
  <sheetPr>
    <pageSetUpPr fitToPage="1"/>
  </sheetPr>
  <dimension ref="A1:I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11500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1000</v>
      </c>
      <c r="C14" s="16" t="s">
        <v>11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12500</v>
      </c>
      <c r="C16" s="16"/>
    </row>
    <row r="17" spans="1:3" x14ac:dyDescent="0.2">
      <c r="A17" s="14"/>
      <c r="B17" s="15"/>
      <c r="C17" s="16"/>
    </row>
    <row r="18" spans="1:3" x14ac:dyDescent="0.2">
      <c r="A18" s="14"/>
      <c r="B18" s="15"/>
      <c r="C18" s="16"/>
    </row>
    <row r="19" spans="1:3" x14ac:dyDescent="0.2">
      <c r="A19" s="18" t="s">
        <v>13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14</v>
      </c>
      <c r="B21" s="15">
        <f>-B87</f>
        <v>10500</v>
      </c>
      <c r="C21" s="16" t="s">
        <v>11</v>
      </c>
    </row>
    <row r="22" spans="1:3" x14ac:dyDescent="0.2">
      <c r="A22" s="14"/>
      <c r="B22" s="15"/>
      <c r="C22" s="16"/>
    </row>
    <row r="23" spans="1:3" ht="17" x14ac:dyDescent="0.2">
      <c r="A23" s="14" t="s">
        <v>15</v>
      </c>
      <c r="B23" s="15">
        <v>-17600</v>
      </c>
      <c r="C23" s="16" t="s">
        <v>11</v>
      </c>
    </row>
    <row r="24" spans="1:3" x14ac:dyDescent="0.2">
      <c r="A24" s="14"/>
      <c r="B24" s="15"/>
      <c r="C24" s="16"/>
    </row>
    <row r="25" spans="1:3" x14ac:dyDescent="0.2">
      <c r="A25" s="4"/>
      <c r="B25" s="10"/>
    </row>
    <row r="26" spans="1:3" x14ac:dyDescent="0.2">
      <c r="A26" s="19" t="s">
        <v>16</v>
      </c>
      <c r="B26" s="20">
        <f>B16-B87+B23</f>
        <v>5400</v>
      </c>
      <c r="C26" s="21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17</v>
      </c>
      <c r="B29" s="7"/>
      <c r="C29" s="22"/>
    </row>
    <row r="30" spans="1:3" x14ac:dyDescent="0.2">
      <c r="A30" s="2" t="s">
        <v>18</v>
      </c>
      <c r="B30" s="3"/>
      <c r="C30" s="23"/>
    </row>
    <row r="31" spans="1:3" x14ac:dyDescent="0.2">
      <c r="A31" s="12">
        <v>45291</v>
      </c>
      <c r="B31" s="24"/>
      <c r="C31" s="24"/>
    </row>
    <row r="32" spans="1:3" x14ac:dyDescent="0.2">
      <c r="A32" s="13"/>
      <c r="B32" s="25"/>
      <c r="C32" s="24"/>
    </row>
    <row r="33" spans="1:3" x14ac:dyDescent="0.2">
      <c r="A33" s="2" t="s">
        <v>19</v>
      </c>
      <c r="B33" s="24"/>
      <c r="C33" s="24"/>
    </row>
    <row r="34" spans="1:3" x14ac:dyDescent="0.2">
      <c r="A34" s="26"/>
      <c r="B34" s="24"/>
      <c r="C34" s="26"/>
    </row>
    <row r="35" spans="1:3" x14ac:dyDescent="0.2">
      <c r="A35" s="13"/>
      <c r="B35" s="24"/>
      <c r="C35" s="24"/>
    </row>
    <row r="36" spans="1:3" ht="17" x14ac:dyDescent="0.2">
      <c r="A36" s="14" t="s">
        <v>20</v>
      </c>
      <c r="B36" s="27">
        <v>168943</v>
      </c>
      <c r="C36" s="16" t="s">
        <v>21</v>
      </c>
    </row>
    <row r="37" spans="1:3" x14ac:dyDescent="0.2">
      <c r="A37" s="14" t="s">
        <v>22</v>
      </c>
      <c r="B37" s="27"/>
      <c r="C37" s="16"/>
    </row>
    <row r="38" spans="1:3" ht="17" x14ac:dyDescent="0.2">
      <c r="A38" s="1" t="s">
        <v>23</v>
      </c>
      <c r="B38" s="27">
        <v>1445</v>
      </c>
      <c r="C38" s="16" t="s">
        <v>21</v>
      </c>
    </row>
    <row r="39" spans="1:3" x14ac:dyDescent="0.2">
      <c r="A39" s="14"/>
      <c r="B39" s="27"/>
      <c r="C39" s="11"/>
    </row>
    <row r="40" spans="1:3" x14ac:dyDescent="0.2">
      <c r="A40" s="1" t="s">
        <v>24</v>
      </c>
      <c r="B40" s="27"/>
      <c r="C40" s="11"/>
    </row>
    <row r="41" spans="1:3" x14ac:dyDescent="0.2">
      <c r="A41" s="14"/>
      <c r="B41" s="27"/>
      <c r="C41" s="11"/>
    </row>
    <row r="42" spans="1:3" ht="17" x14ac:dyDescent="0.2">
      <c r="A42" s="14" t="s">
        <v>25</v>
      </c>
      <c r="B42" s="27">
        <v>-104</v>
      </c>
      <c r="C42" s="16" t="s">
        <v>21</v>
      </c>
    </row>
    <row r="43" spans="1:3" x14ac:dyDescent="0.2">
      <c r="A43" s="14" t="s">
        <v>26</v>
      </c>
      <c r="B43" s="27"/>
      <c r="C43" s="11"/>
    </row>
    <row r="44" spans="1:3" x14ac:dyDescent="0.2">
      <c r="A44" s="14"/>
      <c r="B44" s="27"/>
      <c r="C44" s="11"/>
    </row>
    <row r="45" spans="1:3" x14ac:dyDescent="0.2">
      <c r="A45" s="14" t="s">
        <v>27</v>
      </c>
      <c r="B45" s="27"/>
      <c r="C45" s="11"/>
    </row>
    <row r="46" spans="1:3" ht="68" x14ac:dyDescent="0.2">
      <c r="A46" s="14" t="s">
        <v>28</v>
      </c>
      <c r="B46" s="27">
        <f>B23*((0.0525+0.05)/2)</f>
        <v>-902.00000000000011</v>
      </c>
      <c r="C46" s="16" t="s">
        <v>48</v>
      </c>
    </row>
    <row r="47" spans="1:3" x14ac:dyDescent="0.2">
      <c r="A47" s="14" t="s">
        <v>29</v>
      </c>
      <c r="B47" s="27"/>
      <c r="C47" s="11"/>
    </row>
    <row r="48" spans="1:3" x14ac:dyDescent="0.2">
      <c r="A48" s="14" t="s">
        <v>30</v>
      </c>
      <c r="B48" s="27"/>
      <c r="C48" s="11"/>
    </row>
    <row r="49" spans="1:3" x14ac:dyDescent="0.2">
      <c r="A49" s="14"/>
      <c r="B49" s="27"/>
      <c r="C49" s="11"/>
    </row>
    <row r="50" spans="1:3" x14ac:dyDescent="0.2">
      <c r="A50" s="14" t="s">
        <v>31</v>
      </c>
      <c r="B50" s="27"/>
      <c r="C50" s="16"/>
    </row>
    <row r="51" spans="1:3" x14ac:dyDescent="0.2">
      <c r="A51" s="14" t="s">
        <v>32</v>
      </c>
      <c r="B51" s="27"/>
      <c r="C51" s="11"/>
    </row>
    <row r="52" spans="1:3" x14ac:dyDescent="0.2">
      <c r="A52" s="14" t="s">
        <v>33</v>
      </c>
      <c r="B52" s="27"/>
      <c r="C52" s="16"/>
    </row>
    <row r="53" spans="1:3" ht="17" x14ac:dyDescent="0.2">
      <c r="A53" s="14" t="s">
        <v>34</v>
      </c>
      <c r="B53" s="27">
        <v>91</v>
      </c>
      <c r="C53" s="16" t="s">
        <v>21</v>
      </c>
    </row>
    <row r="54" spans="1:3" x14ac:dyDescent="0.2">
      <c r="A54" s="14"/>
      <c r="B54" s="27"/>
      <c r="C54" s="11"/>
    </row>
    <row r="55" spans="1:3" ht="17" x14ac:dyDescent="0.2">
      <c r="A55" s="14" t="s">
        <v>35</v>
      </c>
      <c r="B55" s="27">
        <f>453+42</f>
        <v>495</v>
      </c>
      <c r="C55" s="16" t="s">
        <v>21</v>
      </c>
    </row>
    <row r="56" spans="1:3" x14ac:dyDescent="0.2">
      <c r="A56" s="14"/>
      <c r="B56" s="27"/>
      <c r="C56" s="11"/>
    </row>
    <row r="57" spans="1:3" x14ac:dyDescent="0.2">
      <c r="A57" s="14" t="s">
        <v>36</v>
      </c>
      <c r="B57" s="27">
        <f>SUM(B42:B55)</f>
        <v>-420.00000000000011</v>
      </c>
      <c r="C57" s="11"/>
    </row>
    <row r="58" spans="1:3" x14ac:dyDescent="0.2">
      <c r="A58" s="28"/>
      <c r="B58" s="29"/>
      <c r="C58" s="30"/>
    </row>
    <row r="59" spans="1:3" x14ac:dyDescent="0.2">
      <c r="A59" s="31" t="s">
        <v>17</v>
      </c>
      <c r="B59" s="32">
        <f>B38+B57</f>
        <v>1025</v>
      </c>
      <c r="C59" s="33"/>
    </row>
    <row r="60" spans="1:3" x14ac:dyDescent="0.2">
      <c r="B60" s="10"/>
      <c r="C60" s="11"/>
    </row>
    <row r="61" spans="1:3" x14ac:dyDescent="0.2">
      <c r="B61" s="3"/>
      <c r="C61" s="10"/>
    </row>
    <row r="62" spans="1:3" x14ac:dyDescent="0.2">
      <c r="A62" s="34" t="s">
        <v>37</v>
      </c>
      <c r="B62" s="35">
        <f>ROUND((B26/B36),1)</f>
        <v>0</v>
      </c>
      <c r="C62" s="10"/>
    </row>
    <row r="63" spans="1:3" x14ac:dyDescent="0.2">
      <c r="A63" s="34" t="s">
        <v>38</v>
      </c>
      <c r="B63" s="35">
        <f>ROUND((B26/B38),1)</f>
        <v>3.7</v>
      </c>
      <c r="C63" s="10"/>
    </row>
    <row r="64" spans="1:3" x14ac:dyDescent="0.2">
      <c r="A64" s="34" t="s">
        <v>39</v>
      </c>
      <c r="B64" s="35">
        <f>ROUND((B26/B59),1)</f>
        <v>5.3</v>
      </c>
      <c r="C64" s="10"/>
    </row>
    <row r="67" spans="1:3" x14ac:dyDescent="0.2">
      <c r="A67" s="7" t="s">
        <v>40</v>
      </c>
      <c r="B67" s="8"/>
      <c r="C67" s="9"/>
    </row>
    <row r="68" spans="1:3" x14ac:dyDescent="0.2">
      <c r="C68" s="10"/>
    </row>
    <row r="69" spans="1:3" x14ac:dyDescent="0.2">
      <c r="A69" s="14" t="s">
        <v>41</v>
      </c>
    </row>
    <row r="70" spans="1:3" x14ac:dyDescent="0.2">
      <c r="A70" t="s">
        <v>42</v>
      </c>
    </row>
    <row r="71" spans="1:3" x14ac:dyDescent="0.2">
      <c r="A71" t="s">
        <v>43</v>
      </c>
    </row>
    <row r="72" spans="1:3" x14ac:dyDescent="0.2">
      <c r="C72" s="11"/>
    </row>
    <row r="73" spans="1:3" x14ac:dyDescent="0.2">
      <c r="A73" s="36"/>
      <c r="B73" s="36"/>
      <c r="C73" s="9"/>
    </row>
    <row r="74" spans="1:3" x14ac:dyDescent="0.2">
      <c r="C74" s="37"/>
    </row>
    <row r="75" spans="1:3" x14ac:dyDescent="0.2">
      <c r="C75" s="37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38">
        <v>45594</v>
      </c>
    </row>
    <row r="81" spans="1:9" x14ac:dyDescent="0.2">
      <c r="A81" s="2" t="s">
        <v>19</v>
      </c>
      <c r="B81" s="5"/>
    </row>
    <row r="82" spans="1:9" x14ac:dyDescent="0.2">
      <c r="A82" s="39"/>
      <c r="B82" s="5"/>
    </row>
    <row r="84" spans="1:9" x14ac:dyDescent="0.2">
      <c r="A84" s="14" t="s">
        <v>44</v>
      </c>
      <c r="B84" s="40"/>
      <c r="C84" s="16"/>
    </row>
    <row r="85" spans="1:9" ht="17" x14ac:dyDescent="0.2">
      <c r="A85" s="14" t="s">
        <v>45</v>
      </c>
      <c r="B85" s="15">
        <v>-10500</v>
      </c>
      <c r="C85" s="16" t="s">
        <v>11</v>
      </c>
    </row>
    <row r="86" spans="1:9" x14ac:dyDescent="0.2">
      <c r="A86" t="s">
        <v>46</v>
      </c>
      <c r="B86" s="41"/>
      <c r="C86" s="16"/>
    </row>
    <row r="87" spans="1:9" x14ac:dyDescent="0.2">
      <c r="A87" s="2" t="s">
        <v>45</v>
      </c>
      <c r="B87" s="42">
        <f>SUM(B84:B86)</f>
        <v>-10500</v>
      </c>
    </row>
    <row r="90" spans="1:9" x14ac:dyDescent="0.2">
      <c r="A90" s="43" t="s">
        <v>47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44"/>
    </row>
    <row r="98" spans="2:2" x14ac:dyDescent="0.2">
      <c r="B98" s="44"/>
    </row>
  </sheetData>
  <sheetProtection algorithmName="SHA-512" hashValue="eJ93jdVGs567PrQYO37lw0YXmlIxABix4Qah7asXOydTIMIYOk74O3q9Xx3LLy/+mZBIOfEydVgOfmKcqAkOEQ==" saltValue="ncrIiWC+bYqiyuG5naWusA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XLCR Vehicle Man 020124</vt:lpstr>
      <vt:lpstr>Burrows Motor Co 291024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2025-05-22T07:59:05Z</dcterms:created>
  <dcterms:modified xsi:type="dcterms:W3CDTF">2025-05-22T08:11:29Z</dcterms:modified>
</cp:coreProperties>
</file>