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18E73226-11C6-5049-94B8-D3C30869AAC9}" xr6:coauthVersionLast="47" xr6:coauthVersionMax="47" xr10:uidLastSave="{00000000-0000-0000-0000-000000000000}"/>
  <workbookProtection workbookAlgorithmName="SHA-512" workbookHashValue="Kqi9k1dCzVbQH575//ihy/AhM63TwIxiCiDkYCLH921TpXwPdGSS1665AyrOPx3PB20vi+LZXIyEvqGUPTd7eA==" workbookSaltValue="E4HJVfIE8ZnLqvbgHcL1lQ==" workbookSpinCount="100000" lockStructure="1"/>
  <bookViews>
    <workbookView xWindow="1580" yWindow="2000" windowWidth="26840" windowHeight="14760" xr2:uid="{CBE77628-457A-4843-80DB-586E3C9DE845}"/>
  </bookViews>
  <sheets>
    <sheet name="Raw Power Man 160524" sheetId="1" r:id="rId1"/>
    <sheet name="Hartswood Films 250724" sheetId="2" r:id="rId2"/>
    <sheet name="Spectator (1828) 100924" sheetId="3" r:id="rId3"/>
    <sheet name="Raw Cut Ventures 29102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1" i="4" l="1"/>
  <c r="B53" i="4"/>
  <c r="B55" i="4" s="1"/>
  <c r="B35" i="4"/>
  <c r="B57" i="4" s="1"/>
  <c r="B14" i="4"/>
  <c r="B16" i="4" s="1"/>
  <c r="B23" i="4" l="1"/>
  <c r="B61" i="4" s="1"/>
  <c r="B62" i="4" l="1"/>
  <c r="B60" i="4"/>
  <c r="B87" i="3" l="1"/>
  <c r="B20" i="3" s="1"/>
  <c r="D53" i="3"/>
  <c r="D55" i="3" s="1"/>
  <c r="C53" i="3"/>
  <c r="C55" i="3" s="1"/>
  <c r="B53" i="3"/>
  <c r="B55" i="3" s="1"/>
  <c r="C60" i="3" l="1"/>
  <c r="D59" i="3"/>
  <c r="D58" i="3"/>
  <c r="C58" i="3"/>
  <c r="B58" i="3"/>
  <c r="D60" i="3"/>
  <c r="C59" i="3"/>
  <c r="B17" i="3"/>
  <c r="B61" i="2" l="1"/>
  <c r="B59" i="2"/>
  <c r="B17" i="2"/>
  <c r="B21" i="2"/>
  <c r="B91" i="2"/>
  <c r="C59" i="2"/>
  <c r="C61" i="2" s="1"/>
  <c r="B25" i="2"/>
  <c r="B28" i="2" l="1"/>
  <c r="C66" i="2" s="1"/>
  <c r="B65" i="2" l="1"/>
  <c r="C65" i="2"/>
  <c r="B64" i="2"/>
  <c r="B66" i="2"/>
  <c r="C64" i="2"/>
  <c r="H107" i="1" l="1"/>
  <c r="H103" i="1"/>
  <c r="G100" i="1"/>
  <c r="I109" i="1" s="1"/>
  <c r="F100" i="1"/>
  <c r="E100" i="1"/>
  <c r="D95" i="1"/>
  <c r="B91" i="1"/>
  <c r="B22" i="1"/>
  <c r="B17" i="1"/>
  <c r="B25" i="1" s="1"/>
  <c r="B57" i="1" l="1"/>
  <c r="B60" i="1" s="1"/>
  <c r="B37" i="1"/>
  <c r="B62" i="1" s="1"/>
  <c r="B67" i="1" s="1"/>
  <c r="B65" i="1"/>
  <c r="B66" i="1" l="1"/>
</calcChain>
</file>

<file path=xl/sharedStrings.xml><?xml version="1.0" encoding="utf-8"?>
<sst xmlns="http://schemas.openxmlformats.org/spreadsheetml/2006/main" count="281" uniqueCount="123">
  <si>
    <t>Target Company</t>
  </si>
  <si>
    <t>Raw Power Management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</si>
  <si>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</si>
  <si>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</si>
  <si>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</si>
  <si>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</si>
  <si>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</si>
  <si>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</si>
  <si>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</si>
  <si>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All Things Considered Group plc press release dated 27/09/2024; note 4 Business combinations</t>
  </si>
  <si>
    <t>Implied value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</si>
  <si>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</si>
  <si>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</si>
  <si>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</si>
  <si>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</si>
  <si>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</si>
  <si>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</si>
  <si>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</si>
  <si>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All Things Considered Group plc press release dated 16/05/2024</t>
  </si>
  <si>
    <t>Gross Profit</t>
  </si>
  <si>
    <t>Operating profit</t>
  </si>
  <si>
    <t>Note: Implied Operating Profit</t>
  </si>
  <si>
    <t>Profit before tax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</si>
  <si>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</si>
  <si>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</si>
  <si>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</si>
  <si>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</si>
  <si>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</si>
  <si>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</si>
  <si>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</si>
  <si>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</si>
  <si>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</si>
  <si>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</si>
  <si>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</si>
  <si>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</si>
  <si>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Raw Power Management Limited financial statements for the year ended 28/02/2023</t>
  </si>
  <si>
    <t>Estimated Interest Expense</t>
  </si>
  <si>
    <t>Source: see below</t>
  </si>
  <si>
    <t>Sub-total</t>
  </si>
  <si>
    <t>EV/Revenue Multiple</t>
  </si>
  <si>
    <t>EV/EBIT Multiple</t>
  </si>
  <si>
    <t>EV/EBITDA Multiple</t>
  </si>
  <si>
    <t>Source Data</t>
  </si>
  <si>
    <t>Raw Power Management Limited financial statements for the year ended 28/02/2023</t>
  </si>
  <si>
    <t>All Things Considered Group plc press release dated 16/05/2024</t>
  </si>
  <si>
    <t>Raw Power Management Limited PSC02 notice dated 21/05/2024</t>
  </si>
  <si>
    <t>All Things Considered Group plc press release dated 27/09/2024</t>
  </si>
  <si>
    <t>Cash and cash Equivalents</t>
  </si>
  <si>
    <t>Debt</t>
  </si>
  <si>
    <t>Lease Liabilities</t>
  </si>
  <si>
    <t>© 2025 Business Valuation Benchmarks Ltd</t>
  </si>
  <si>
    <t>For the Year Ended 28/02/2023</t>
  </si>
  <si>
    <t>Year Ended 28/02/2022</t>
  </si>
  <si>
    <t>Year Ended 28/02/2023</t>
  </si>
  <si>
    <t>Average Balance</t>
  </si>
  <si>
    <t>Interest Rate</t>
  </si>
  <si>
    <t>£000s</t>
  </si>
  <si>
    <t>%</t>
  </si>
  <si>
    <t>Balance of Bank Loans and Overdrafts</t>
  </si>
  <si>
    <t>Source: Raw Power Management Limited financial statements for the year ended 28/02/2023; notes 8, 9</t>
  </si>
  <si>
    <t>Interest Rate as at 25/07/2022</t>
  </si>
  <si>
    <t>Source: www.bankofengland.co.uk/monetary-policy/the-interest-rate-bank-rate; retrieved on 12/07/2024</t>
  </si>
  <si>
    <t>Interest Rate as at 09/08/2023</t>
  </si>
  <si>
    <t>Average Interest Rate for YE 31/08/2023</t>
  </si>
  <si>
    <t>HSBC Lending Margin over BoE Rate</t>
  </si>
  <si>
    <t>Source: www.business.hsbc.uk/en-gb/interest-rates; retrieved on 12/07/2024; Business Overdraft Variable Rate</t>
  </si>
  <si>
    <t>Total Estimated Variable Rate</t>
  </si>
  <si>
    <t>© 2024 Business Valuation Benchmarks Ltd</t>
  </si>
  <si>
    <t>Percentage acquired:</t>
  </si>
  <si>
    <t>Estimated Interest Expense Calculation</t>
  </si>
  <si>
    <t>Hartswood Films Limited</t>
  </si>
  <si>
    <t>Cash consideration (GBP)</t>
  </si>
  <si>
    <t>Source: ITV plc press release dated 06/03/2025; note 3.4 Acquisitions; payment for 51% of shareholding</t>
  </si>
  <si>
    <t>Source: ITV plc press release dated 06/03/2025; note 3.4 Acquisitions</t>
  </si>
  <si>
    <t>Gross amount</t>
  </si>
  <si>
    <t>Note: value of controlling and non-controlling interest</t>
  </si>
  <si>
    <t>Fair-value of contingent consideration (GBP)</t>
  </si>
  <si>
    <t>Source: Hartswood Films Limited consolidated financial statements for the year ended 31/03/2023</t>
  </si>
  <si>
    <t>Hartswood Films Limited consolidated financial statements for the year ended 31/03/2022</t>
  </si>
  <si>
    <t>Hartswood Films Limited consolidated financial statements for the year ended 31/03/2023</t>
  </si>
  <si>
    <t>ITV plc press release dated 25/07/2024</t>
  </si>
  <si>
    <t>Hartswood Films Limited PSC02 notice dated 08/08/2024</t>
  </si>
  <si>
    <t>ITV plc press release dated 06/03/2025</t>
  </si>
  <si>
    <t>Cash</t>
  </si>
  <si>
    <t>Spectator (1828) Limited (The)</t>
  </si>
  <si>
    <t>Source: FT.com "Paul Marshall bolsters media baron credentials with £100mn Spectator purchase" dated 10/09/2024; bbc.co.uk "GB News owner Sir Paul Marshall buys Spectator magazine for £100m" dated 10/09/2024; uk.news.yahoo.com "The Spectator magazine bought by ‘long-time reader’ Sir Paul Marshall for £100m" dated 10/09/2024</t>
  </si>
  <si>
    <t>Cash at bank and in hand - as at 31/12/2023</t>
  </si>
  <si>
    <t>Operating profit/(loss)</t>
  </si>
  <si>
    <t>Corporate transaction costs</t>
  </si>
  <si>
    <t>Legal fees</t>
  </si>
  <si>
    <t>N/A</t>
  </si>
  <si>
    <t>Spectator (1828) Limited (The) PSC02 notice dated 12/09/2024</t>
  </si>
  <si>
    <t>FT.com "Paul Marshall bolsters media baron credentials with £100mn Spectator purchase" dated 10/09/2024</t>
  </si>
  <si>
    <t>bbc.co.uk "GB News owner Sir Paul Marshall buys Spectator magazine for £100m" dated 10/09/2024</t>
  </si>
  <si>
    <t>Old Queen Street Ventures Ltd news release dated 10/09/2024</t>
  </si>
  <si>
    <t>uk.news.yahoo.com "The Spectator magazine bought by ‘long-time reader’ Sir Paul Marshall for £100m" dated 10/09/2024</t>
  </si>
  <si>
    <t>Cash at bank and in hand</t>
  </si>
  <si>
    <t>Net debt</t>
  </si>
  <si>
    <t>Source: Spectator (1828) Limited (The) consolidated financial statements for the year ended 31/12/2023</t>
  </si>
  <si>
    <t>Source: Spectator (1828) Limited (The) consolidated financial statements for the year ended 31/12/2023; Spectator (1828) Limited (The) consolidated financial statements for the year ended 31/12/2022</t>
  </si>
  <si>
    <t>Spectator (1828) Limited (The) consolidated financial statements for the year ended 31/12/2023</t>
  </si>
  <si>
    <t>Spectator (1828) Limited (The) consolidated financial statements for the year ended 31/12/2022</t>
  </si>
  <si>
    <t>Raw Cut Ventures Ltd</t>
  </si>
  <si>
    <t>Shares consideration (GBP)</t>
  </si>
  <si>
    <t>Source: Zinc Media Group plc press release dated 30/10/2024; on an agreed normalised working capital; excludes 50% earn-out of up to £5.5m;</t>
  </si>
  <si>
    <t>Contingent deferred consideration (GBP)</t>
  </si>
  <si>
    <t>Source: Zinc Media Group plc press release dated 30/10/2024; 50% earn-out of up to £5.5m (BVB)</t>
  </si>
  <si>
    <t>Total consideration</t>
  </si>
  <si>
    <t>Source: Zinc Media Group plc press release dated 30/10/2024</t>
  </si>
  <si>
    <t>Note: Implied operating profit; Raw Cut Ventures Ltd and its subsidiaries (Raw Cut Television Limited, Raw Cut Distribution Ltd, Tomos TV Ltd), do not have any bank debt as at 31/12/2023, therefore Finance costs are assumed to be immaterial, therefore Profit before tax used as proxy for operating profit</t>
  </si>
  <si>
    <t>Source: Raw Cut Television Limited financial statements for the year ended 31/12/2023; Tomos TV Ltd financial statements for the year ended 31/12/2023</t>
  </si>
  <si>
    <t xml:space="preserve">Source: Zinc Media Group plc press release dated 30/10/2024; EBITDA of £0.5 million at the time of acquisition </t>
  </si>
  <si>
    <t>Raw Cut Ventures Ltd financial statements for the year ended 31/12/2023</t>
  </si>
  <si>
    <t>Raw Cut Television Limited financial statements for the year ended 31/12/2023</t>
  </si>
  <si>
    <t>Raw Cut Distribution Ltd financial statements for the year ended 31/12/2023</t>
  </si>
  <si>
    <t>Tomos TV Ltd financial statements for the year ended 31/12/2023</t>
  </si>
  <si>
    <t>Zinc Media Group plc press release dated 30/10/2024</t>
  </si>
  <si>
    <t>Raw Cut Ventures Ltd PSC02 notice dated 08/11/2024</t>
  </si>
  <si>
    <t>Raw Cut Distribution Ltd PSC02 notice dated 11/12/2024</t>
  </si>
  <si>
    <t>Raw Cut Television Limited PSC02 notice dated 13/12/2024</t>
  </si>
  <si>
    <t>Tomos TV Ltd PSC02 notice dated 24/01/2025</t>
  </si>
  <si>
    <t>00/00/2000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</si>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</sst>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0.0%"/>
    <numFmt numFmtId="167" formatCode="#,##0.0;[Red]\-#,##0.0"/>
    <numFmt numFmtId="168" formatCode="#,##0.00000;[Red]\-#,##0.00000"/>
    <numFmt numFmtId="169" formatCode="0.0"/>
    <numFmt numFmtId="170" formatCode="#,##0.0000_);[Red]\(#,##0.0000\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14" fontId="3" fillId="0" borderId="0" xfId="0" applyNumberFormat="1" applyFont="1" applyAlignment="1">
      <alignment horizont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66" fontId="5" fillId="0" borderId="0" xfId="2" applyNumberFormat="1" applyFont="1" applyAlignment="1">
      <alignment horizontal="left" vertical="top"/>
    </xf>
    <xf numFmtId="166" fontId="3" fillId="0" borderId="0" xfId="2" applyNumberFormat="1" applyFont="1" applyAlignment="1">
      <alignment horizontal="left" vertical="top"/>
    </xf>
    <xf numFmtId="14" fontId="3" fillId="0" borderId="0" xfId="0" applyNumberFormat="1" applyFont="1" applyAlignment="1">
      <alignment horizontal="left"/>
    </xf>
    <xf numFmtId="0" fontId="3" fillId="2" borderId="1" xfId="0" applyFont="1" applyFill="1" applyBorder="1"/>
    <xf numFmtId="38" fontId="3" fillId="2" borderId="1" xfId="1" applyNumberFormat="1" applyFont="1" applyFill="1" applyBorder="1"/>
    <xf numFmtId="40" fontId="3" fillId="2" borderId="1" xfId="1" applyNumberFormat="1" applyFont="1" applyFill="1" applyBorder="1"/>
    <xf numFmtId="0" fontId="6" fillId="2" borderId="1" xfId="0" applyFont="1" applyFill="1" applyBorder="1"/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3" fillId="2" borderId="1" xfId="0" applyFont="1" applyFill="1" applyBorder="1" applyAlignment="1">
      <alignment vertical="top"/>
    </xf>
    <xf numFmtId="38" fontId="3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3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3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3" fillId="0" borderId="0" xfId="1" applyNumberFormat="1" applyFont="1"/>
    <xf numFmtId="0" fontId="0" fillId="0" borderId="0" xfId="0" quotePrefix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38" fontId="3" fillId="0" borderId="0" xfId="1" applyNumberFormat="1" applyFont="1" applyFill="1" applyAlignment="1">
      <alignment vertical="top"/>
    </xf>
    <xf numFmtId="169" fontId="0" fillId="0" borderId="0" xfId="0" applyNumberFormat="1"/>
    <xf numFmtId="166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6" fontId="0" fillId="0" borderId="0" xfId="2" applyNumberFormat="1" applyFont="1" applyFill="1" applyBorder="1"/>
    <xf numFmtId="43" fontId="3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9" fontId="0" fillId="0" borderId="0" xfId="2" applyFont="1" applyAlignment="1">
      <alignment horizontal="left" vertical="top"/>
    </xf>
    <xf numFmtId="9" fontId="5" fillId="0" borderId="0" xfId="2" applyFont="1" applyAlignment="1">
      <alignment horizontal="left" vertical="top"/>
    </xf>
    <xf numFmtId="38" fontId="0" fillId="0" borderId="2" xfId="1" applyNumberFormat="1" applyFont="1" applyBorder="1" applyAlignment="1">
      <alignment vertical="top"/>
    </xf>
    <xf numFmtId="38" fontId="0" fillId="0" borderId="0" xfId="1" applyNumberFormat="1" applyFont="1" applyBorder="1" applyAlignment="1">
      <alignment vertical="top"/>
    </xf>
    <xf numFmtId="38" fontId="0" fillId="0" borderId="0" xfId="0" applyNumberFormat="1"/>
    <xf numFmtId="170" fontId="0" fillId="0" borderId="0" xfId="1" applyNumberFormat="1" applyFont="1" applyAlignment="1">
      <alignment vertical="top"/>
    </xf>
    <xf numFmtId="165" fontId="0" fillId="0" borderId="5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3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3" fillId="0" borderId="6" xfId="0" applyNumberFormat="1" applyFont="1" applyBorder="1" applyAlignment="1">
      <alignment horizontal="center"/>
    </xf>
    <xf numFmtId="167" fontId="3" fillId="2" borderId="8" xfId="1" applyNumberFormat="1" applyFont="1" applyFill="1" applyBorder="1"/>
    <xf numFmtId="167" fontId="3" fillId="2" borderId="9" xfId="1" applyNumberFormat="1" applyFont="1" applyFill="1" applyBorder="1"/>
    <xf numFmtId="0" fontId="0" fillId="0" borderId="10" xfId="0" applyBorder="1"/>
    <xf numFmtId="38" fontId="0" fillId="0" borderId="0" xfId="1" applyNumberFormat="1" applyFont="1" applyBorder="1"/>
    <xf numFmtId="0" fontId="0" fillId="0" borderId="0" xfId="0" applyAlignment="1">
      <alignment horizontal="left" vertical="top" indent="1"/>
    </xf>
    <xf numFmtId="167" fontId="3" fillId="2" borderId="8" xfId="1" applyNumberFormat="1" applyFont="1" applyFill="1" applyBorder="1" applyAlignment="1">
      <alignment horizontal="right"/>
    </xf>
    <xf numFmtId="0" fontId="2" fillId="0" borderId="0" xfId="0" applyFont="1" applyAlignment="1">
      <alignment vertical="top"/>
    </xf>
    <xf numFmtId="38" fontId="3" fillId="0" borderId="0" xfId="1" applyNumberFormat="1" applyFont="1" applyAlignment="1">
      <alignment vertical="top"/>
    </xf>
    <xf numFmtId="0" fontId="9" fillId="0" borderId="0" xfId="0" applyFont="1" applyAlignment="1">
      <alignment vertical="top"/>
    </xf>
    <xf numFmtId="38" fontId="7" fillId="0" borderId="0" xfId="1" applyNumberFormat="1" applyFont="1" applyFill="1" applyAlignment="1">
      <alignment vertical="top"/>
    </xf>
    <xf numFmtId="0" fontId="7" fillId="0" borderId="0" xfId="0" applyFont="1" applyAlignment="1">
      <alignment vertical="top" wrapText="1"/>
    </xf>
    <xf numFmtId="40" fontId="0" fillId="2" borderId="1" xfId="1" applyNumberFormat="1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1529A-9DDD-3E4A-8811-7AF6FB886002}">
  <sheetPr>
    <pageSetUpPr fitToPage="1"/>
  </sheetPr>
  <dimension ref="A1:J11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4.8320312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45428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1405.6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" t="s">
        <v>68</v>
      </c>
      <c r="B14" s="15"/>
      <c r="C14" s="16"/>
    </row>
    <row r="15" spans="1:3" ht="34" x14ac:dyDescent="0.2">
      <c r="A15" s="17">
        <v>0.55000000000000004</v>
      </c>
      <c r="B15" s="15"/>
      <c r="C15" s="16" t="s">
        <v>9</v>
      </c>
    </row>
    <row r="16" spans="1:3" x14ac:dyDescent="0.2">
      <c r="A16" s="17"/>
      <c r="B16" s="15"/>
      <c r="C16" s="16"/>
    </row>
    <row r="17" spans="1:3" x14ac:dyDescent="0.2">
      <c r="A17" s="18" t="s">
        <v>10</v>
      </c>
      <c r="B17" s="15">
        <f>B12/A15</f>
        <v>2555.6363636363631</v>
      </c>
      <c r="C17" s="16"/>
    </row>
    <row r="18" spans="1:3" x14ac:dyDescent="0.2">
      <c r="A18" s="18"/>
      <c r="B18" s="15"/>
      <c r="C18" s="16"/>
    </row>
    <row r="19" spans="1:3" x14ac:dyDescent="0.2">
      <c r="A19" s="1"/>
      <c r="B19" s="15"/>
      <c r="C19" s="16"/>
    </row>
    <row r="20" spans="1:3" x14ac:dyDescent="0.2">
      <c r="A20" s="19" t="s">
        <v>11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12</v>
      </c>
      <c r="B22" s="15">
        <f>-B91</f>
        <v>-281.464</v>
      </c>
      <c r="C22" s="16" t="s">
        <v>9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13</v>
      </c>
      <c r="B25" s="21">
        <f>B17-B91</f>
        <v>2274.1723636363631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14</v>
      </c>
      <c r="B28" s="7"/>
      <c r="C28" s="23"/>
    </row>
    <row r="29" spans="1:3" x14ac:dyDescent="0.2">
      <c r="A29" s="2" t="s">
        <v>15</v>
      </c>
      <c r="B29" s="3"/>
      <c r="C29" s="24"/>
    </row>
    <row r="30" spans="1:3" x14ac:dyDescent="0.2">
      <c r="A30" s="12">
        <v>44985</v>
      </c>
      <c r="B30" s="25"/>
      <c r="C30" s="25"/>
    </row>
    <row r="31" spans="1:3" x14ac:dyDescent="0.2">
      <c r="A31" s="13"/>
      <c r="B31" s="26"/>
      <c r="C31" s="25"/>
    </row>
    <row r="32" spans="1:3" x14ac:dyDescent="0.2">
      <c r="A32" s="2" t="s">
        <v>16</v>
      </c>
      <c r="B32" s="25"/>
      <c r="C32" s="25"/>
    </row>
    <row r="33" spans="1:3" x14ac:dyDescent="0.2">
      <c r="A33" s="27"/>
      <c r="B33" s="25"/>
      <c r="C33" s="27"/>
    </row>
    <row r="34" spans="1:3" x14ac:dyDescent="0.2">
      <c r="A34" s="13"/>
      <c r="B34" s="25"/>
      <c r="C34" s="25"/>
    </row>
    <row r="35" spans="1:3" ht="17" x14ac:dyDescent="0.2">
      <c r="A35" s="14" t="s">
        <v>17</v>
      </c>
      <c r="B35" s="28">
        <v>2271</v>
      </c>
      <c r="C35" s="16" t="s">
        <v>18</v>
      </c>
    </row>
    <row r="36" spans="1:3" x14ac:dyDescent="0.2">
      <c r="A36" s="14" t="s">
        <v>19</v>
      </c>
      <c r="B36" s="28"/>
      <c r="C36" s="16"/>
    </row>
    <row r="37" spans="1:3" ht="17" x14ac:dyDescent="0.2">
      <c r="A37" s="1" t="s">
        <v>20</v>
      </c>
      <c r="B37" s="28">
        <f>B38+I109</f>
        <v>329</v>
      </c>
      <c r="C37" s="16" t="s">
        <v>21</v>
      </c>
    </row>
    <row r="38" spans="1:3" ht="17" x14ac:dyDescent="0.2">
      <c r="A38" s="1" t="s">
        <v>22</v>
      </c>
      <c r="B38" s="28">
        <v>326</v>
      </c>
      <c r="C38" s="16" t="s">
        <v>18</v>
      </c>
    </row>
    <row r="39" spans="1:3" x14ac:dyDescent="0.2">
      <c r="A39" s="14"/>
      <c r="B39" s="28"/>
      <c r="C39" s="11"/>
    </row>
    <row r="40" spans="1:3" x14ac:dyDescent="0.2">
      <c r="A40" s="1" t="s">
        <v>23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24</v>
      </c>
      <c r="B42" s="28"/>
      <c r="C42" s="16"/>
    </row>
    <row r="43" spans="1:3" x14ac:dyDescent="0.2">
      <c r="A43" s="14" t="s">
        <v>25</v>
      </c>
      <c r="B43" s="28"/>
      <c r="C43" s="11"/>
    </row>
    <row r="44" spans="1:3" x14ac:dyDescent="0.2">
      <c r="A44" s="14"/>
      <c r="B44" s="28"/>
      <c r="C44" s="11"/>
    </row>
    <row r="45" spans="1:3" x14ac:dyDescent="0.2">
      <c r="A45" s="14" t="s">
        <v>26</v>
      </c>
      <c r="B45" s="28"/>
      <c r="C45" s="11"/>
    </row>
    <row r="46" spans="1:3" x14ac:dyDescent="0.2">
      <c r="A46" s="14" t="s">
        <v>27</v>
      </c>
      <c r="B46" s="28"/>
      <c r="C46" s="16"/>
    </row>
    <row r="47" spans="1:3" x14ac:dyDescent="0.2">
      <c r="A47" s="14" t="s">
        <v>28</v>
      </c>
      <c r="B47" s="28"/>
      <c r="C47" s="11"/>
    </row>
    <row r="48" spans="1:3" x14ac:dyDescent="0.2">
      <c r="A48" s="14" t="s">
        <v>29</v>
      </c>
      <c r="B48" s="28"/>
      <c r="C48" s="11"/>
    </row>
    <row r="49" spans="1:3" x14ac:dyDescent="0.2">
      <c r="A49" s="14"/>
      <c r="B49" s="28"/>
      <c r="C49" s="11"/>
    </row>
    <row r="50" spans="1:3" x14ac:dyDescent="0.2">
      <c r="A50" s="14" t="s">
        <v>30</v>
      </c>
      <c r="B50" s="28"/>
      <c r="C50" s="16"/>
    </row>
    <row r="51" spans="1:3" x14ac:dyDescent="0.2">
      <c r="A51" s="14" t="s">
        <v>31</v>
      </c>
      <c r="B51" s="28"/>
      <c r="C51" s="11"/>
    </row>
    <row r="52" spans="1:3" x14ac:dyDescent="0.2">
      <c r="A52" s="14" t="s">
        <v>32</v>
      </c>
      <c r="B52" s="28"/>
      <c r="C52" s="16"/>
    </row>
    <row r="53" spans="1:3" x14ac:dyDescent="0.2">
      <c r="A53" s="14" t="s">
        <v>33</v>
      </c>
      <c r="B53" s="28"/>
      <c r="C53" s="16"/>
    </row>
    <row r="54" spans="1:3" x14ac:dyDescent="0.2">
      <c r="A54" s="14"/>
      <c r="B54" s="28"/>
      <c r="C54" s="11"/>
    </row>
    <row r="55" spans="1:3" ht="17" x14ac:dyDescent="0.2">
      <c r="A55" s="14" t="s">
        <v>34</v>
      </c>
      <c r="B55" s="28">
        <v>6.476</v>
      </c>
      <c r="C55" s="16" t="s">
        <v>35</v>
      </c>
    </row>
    <row r="56" spans="1:3" x14ac:dyDescent="0.2">
      <c r="A56" s="14"/>
      <c r="B56" s="28"/>
      <c r="C56" s="16"/>
    </row>
    <row r="57" spans="1:3" ht="17" x14ac:dyDescent="0.2">
      <c r="A57" s="14" t="s">
        <v>36</v>
      </c>
      <c r="B57" s="28">
        <f>I109</f>
        <v>3</v>
      </c>
      <c r="C57" s="16" t="s">
        <v>37</v>
      </c>
    </row>
    <row r="58" spans="1:3" x14ac:dyDescent="0.2">
      <c r="A58" s="14"/>
      <c r="B58" s="28"/>
      <c r="C58" s="16"/>
    </row>
    <row r="59" spans="1:3" x14ac:dyDescent="0.2">
      <c r="A59" s="14"/>
      <c r="B59" s="28"/>
      <c r="C59" s="11"/>
    </row>
    <row r="60" spans="1:3" x14ac:dyDescent="0.2">
      <c r="A60" s="14" t="s">
        <v>38</v>
      </c>
      <c r="B60" s="28">
        <f>SUM(B42:B57)</f>
        <v>9.4759999999999991</v>
      </c>
      <c r="C60" s="11"/>
    </row>
    <row r="61" spans="1:3" x14ac:dyDescent="0.2">
      <c r="A61" s="29"/>
      <c r="B61" s="30"/>
      <c r="C61" s="31"/>
    </row>
    <row r="62" spans="1:3" x14ac:dyDescent="0.2">
      <c r="A62" s="32" t="s">
        <v>14</v>
      </c>
      <c r="B62" s="33">
        <f>B37+B60</f>
        <v>338.476</v>
      </c>
      <c r="C62" s="34"/>
    </row>
    <row r="63" spans="1:3" x14ac:dyDescent="0.2">
      <c r="B63" s="10"/>
      <c r="C63" s="11"/>
    </row>
    <row r="64" spans="1:3" x14ac:dyDescent="0.2">
      <c r="B64" s="3"/>
      <c r="C64" s="10"/>
    </row>
    <row r="65" spans="1:3" x14ac:dyDescent="0.2">
      <c r="A65" s="35" t="s">
        <v>39</v>
      </c>
      <c r="B65" s="36">
        <f>ROUND((B25/B35),1)</f>
        <v>1</v>
      </c>
      <c r="C65" s="10"/>
    </row>
    <row r="66" spans="1:3" x14ac:dyDescent="0.2">
      <c r="A66" s="35" t="s">
        <v>40</v>
      </c>
      <c r="B66" s="36">
        <f>ROUND((B25/B37),1)</f>
        <v>6.9</v>
      </c>
      <c r="C66" s="10"/>
    </row>
    <row r="67" spans="1:3" x14ac:dyDescent="0.2">
      <c r="A67" s="35" t="s">
        <v>41</v>
      </c>
      <c r="B67" s="36">
        <f>ROUND((B25/B62),1)</f>
        <v>6.7</v>
      </c>
      <c r="C67" s="10"/>
    </row>
    <row r="70" spans="1:3" x14ac:dyDescent="0.2">
      <c r="A70" s="7" t="s">
        <v>42</v>
      </c>
      <c r="B70" s="8"/>
      <c r="C70" s="9"/>
    </row>
    <row r="71" spans="1:3" x14ac:dyDescent="0.2">
      <c r="C71" s="10"/>
    </row>
    <row r="72" spans="1:3" x14ac:dyDescent="0.2">
      <c r="A72" s="14" t="s">
        <v>43</v>
      </c>
    </row>
    <row r="73" spans="1:3" x14ac:dyDescent="0.2">
      <c r="A73" t="s">
        <v>44</v>
      </c>
    </row>
    <row r="74" spans="1:3" x14ac:dyDescent="0.2">
      <c r="A74" s="14" t="s">
        <v>45</v>
      </c>
    </row>
    <row r="75" spans="1:3" x14ac:dyDescent="0.2">
      <c r="A75" t="s">
        <v>46</v>
      </c>
      <c r="C75" s="11"/>
    </row>
    <row r="76" spans="1:3" x14ac:dyDescent="0.2">
      <c r="C76" s="11"/>
    </row>
    <row r="77" spans="1:3" x14ac:dyDescent="0.2">
      <c r="A77" s="37"/>
      <c r="B77" s="37"/>
      <c r="C77" s="9"/>
    </row>
    <row r="78" spans="1:3" x14ac:dyDescent="0.2">
      <c r="C78" s="38"/>
    </row>
    <row r="79" spans="1:3" x14ac:dyDescent="0.2">
      <c r="C79" s="38"/>
    </row>
    <row r="80" spans="1:3" x14ac:dyDescent="0.2">
      <c r="B80" s="3" t="s">
        <v>3</v>
      </c>
    </row>
    <row r="81" spans="1:4" x14ac:dyDescent="0.2">
      <c r="B81" s="3"/>
    </row>
    <row r="82" spans="1:4" x14ac:dyDescent="0.2">
      <c r="B82" s="5" t="s">
        <v>5</v>
      </c>
    </row>
    <row r="83" spans="1:4" x14ac:dyDescent="0.2">
      <c r="B83" s="5"/>
    </row>
    <row r="84" spans="1:4" x14ac:dyDescent="0.2">
      <c r="B84" s="39">
        <v>45428</v>
      </c>
    </row>
    <row r="85" spans="1:4" x14ac:dyDescent="0.2">
      <c r="A85" s="2" t="s">
        <v>16</v>
      </c>
      <c r="B85" s="5"/>
    </row>
    <row r="86" spans="1:4" x14ac:dyDescent="0.2">
      <c r="A86" s="40"/>
      <c r="B86" s="5"/>
    </row>
    <row r="88" spans="1:4" ht="34" x14ac:dyDescent="0.2">
      <c r="A88" s="14" t="s">
        <v>47</v>
      </c>
      <c r="B88" s="15">
        <v>281.464</v>
      </c>
      <c r="C88" s="16" t="s">
        <v>9</v>
      </c>
    </row>
    <row r="89" spans="1:4" x14ac:dyDescent="0.2">
      <c r="A89" s="14" t="s">
        <v>48</v>
      </c>
      <c r="B89" s="15"/>
      <c r="C89" s="16"/>
    </row>
    <row r="90" spans="1:4" x14ac:dyDescent="0.2">
      <c r="A90" t="s">
        <v>49</v>
      </c>
      <c r="B90" s="30"/>
      <c r="C90" s="16"/>
    </row>
    <row r="91" spans="1:4" x14ac:dyDescent="0.2">
      <c r="A91" s="2" t="s">
        <v>12</v>
      </c>
      <c r="B91" s="41">
        <f>SUM(B88:B90)</f>
        <v>281.464</v>
      </c>
    </row>
    <row r="94" spans="1:4" x14ac:dyDescent="0.2">
      <c r="A94" s="42" t="s">
        <v>50</v>
      </c>
    </row>
    <row r="95" spans="1:4" x14ac:dyDescent="0.2">
      <c r="D95" s="2" t="str">
        <f>B1</f>
        <v>Raw Power Management Limited</v>
      </c>
    </row>
    <row r="96" spans="1:4" x14ac:dyDescent="0.2">
      <c r="D96" s="2" t="s">
        <v>69</v>
      </c>
    </row>
    <row r="97" spans="2:10" x14ac:dyDescent="0.2">
      <c r="D97" s="2" t="s">
        <v>51</v>
      </c>
    </row>
    <row r="98" spans="2:10" ht="48" x14ac:dyDescent="0.2">
      <c r="E98" s="43" t="s">
        <v>52</v>
      </c>
      <c r="F98" s="43" t="s">
        <v>53</v>
      </c>
      <c r="G98" s="43" t="s">
        <v>54</v>
      </c>
      <c r="H98" s="43" t="s">
        <v>55</v>
      </c>
      <c r="I98" s="43" t="s">
        <v>36</v>
      </c>
      <c r="J98" s="44"/>
    </row>
    <row r="99" spans="2:10" x14ac:dyDescent="0.2">
      <c r="E99" s="5" t="s">
        <v>56</v>
      </c>
      <c r="F99" s="5" t="s">
        <v>56</v>
      </c>
      <c r="G99" s="5" t="s">
        <v>56</v>
      </c>
      <c r="H99" s="5" t="s">
        <v>57</v>
      </c>
      <c r="I99" s="5" t="s">
        <v>56</v>
      </c>
    </row>
    <row r="100" spans="2:10" x14ac:dyDescent="0.2">
      <c r="D100" s="14" t="s">
        <v>58</v>
      </c>
      <c r="E100" s="28">
        <f>9.6+38.137</f>
        <v>47.737000000000002</v>
      </c>
      <c r="F100" s="28">
        <f>9.834+28.304</f>
        <v>38.137999999999998</v>
      </c>
      <c r="G100" s="45">
        <f>(E100+F100)/2</f>
        <v>42.9375</v>
      </c>
      <c r="H100" s="14"/>
      <c r="I100" s="14"/>
      <c r="J100" s="14" t="s">
        <v>59</v>
      </c>
    </row>
    <row r="101" spans="2:10" x14ac:dyDescent="0.2">
      <c r="B101" s="46"/>
      <c r="D101" s="14" t="s">
        <v>60</v>
      </c>
      <c r="E101" s="14"/>
      <c r="F101" s="47"/>
      <c r="G101" s="47"/>
      <c r="H101" s="48">
        <v>1.25</v>
      </c>
      <c r="I101" s="14"/>
      <c r="J101" s="14" t="s">
        <v>61</v>
      </c>
    </row>
    <row r="102" spans="2:10" x14ac:dyDescent="0.2">
      <c r="B102" s="46"/>
      <c r="D102" s="14" t="s">
        <v>62</v>
      </c>
      <c r="E102" s="47"/>
      <c r="F102" s="14"/>
      <c r="G102" s="47"/>
      <c r="H102" s="48">
        <v>5.25</v>
      </c>
      <c r="I102" s="14"/>
      <c r="J102" s="14" t="s">
        <v>61</v>
      </c>
    </row>
    <row r="103" spans="2:10" x14ac:dyDescent="0.2">
      <c r="D103" s="2" t="s">
        <v>63</v>
      </c>
      <c r="E103" s="49"/>
      <c r="F103" s="49"/>
      <c r="H103" s="50">
        <f>(H101+H102)/2</f>
        <v>3.25</v>
      </c>
      <c r="J103" s="14"/>
    </row>
    <row r="104" spans="2:10" x14ac:dyDescent="0.2">
      <c r="H104" s="51"/>
      <c r="J104" s="14"/>
    </row>
    <row r="105" spans="2:10" x14ac:dyDescent="0.2">
      <c r="D105" s="14" t="s">
        <v>64</v>
      </c>
      <c r="E105" s="14"/>
      <c r="F105" s="14"/>
      <c r="G105" s="14"/>
      <c r="H105" s="52">
        <v>4</v>
      </c>
      <c r="I105" s="14"/>
      <c r="J105" s="14" t="s">
        <v>65</v>
      </c>
    </row>
    <row r="106" spans="2:10" x14ac:dyDescent="0.2">
      <c r="H106" s="51"/>
    </row>
    <row r="107" spans="2:10" x14ac:dyDescent="0.2">
      <c r="D107" s="2" t="s">
        <v>66</v>
      </c>
      <c r="E107" s="2"/>
      <c r="F107" s="2"/>
      <c r="G107" s="2"/>
      <c r="H107" s="50">
        <f>SUM(H103:H105)</f>
        <v>7.25</v>
      </c>
    </row>
    <row r="109" spans="2:10" x14ac:dyDescent="0.2">
      <c r="D109" s="20" t="s">
        <v>36</v>
      </c>
      <c r="E109" s="20"/>
      <c r="F109" s="20"/>
      <c r="G109" s="20"/>
      <c r="H109" s="20"/>
      <c r="I109" s="33">
        <f>ROUND((G100*H107)/100,0)</f>
        <v>3</v>
      </c>
    </row>
    <row r="112" spans="2:10" x14ac:dyDescent="0.2">
      <c r="D112" s="42" t="s">
        <v>67</v>
      </c>
    </row>
  </sheetData>
  <sheetProtection algorithmName="SHA-512" hashValue="GUbGgdUrDNXr1gOEyYQnQ3PO2B2BD5dhCBud7zNiAFdX24oiDWUJdiWQBq+JNlcux+AdU4ELftGUxMoDmeRt1w==" saltValue="0EAytoGe1ExmCXmViJUE6Q==" spinCount="100000" sheet="1" objects="1" scenarios="1"/>
  <pageMargins left="0.7" right="0.7" top="0.75" bottom="0.75" header="0.3" footer="0.3"/>
  <pageSetup paperSize="9" scale="2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D601C-3F64-6C4E-9826-09AC383A002C}">
  <sheetPr>
    <pageSetUpPr fitToPage="1"/>
  </sheetPr>
  <dimension ref="A1:J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70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45498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71</v>
      </c>
      <c r="B12" s="15">
        <v>34000</v>
      </c>
      <c r="C12" s="15"/>
      <c r="D12" s="16" t="s">
        <v>72</v>
      </c>
    </row>
    <row r="13" spans="1:4" x14ac:dyDescent="0.2">
      <c r="A13" s="14"/>
      <c r="B13" s="15"/>
      <c r="C13" s="15"/>
      <c r="D13" s="16"/>
    </row>
    <row r="14" spans="1:4" x14ac:dyDescent="0.2">
      <c r="A14" s="1" t="s">
        <v>68</v>
      </c>
      <c r="B14" s="15"/>
      <c r="C14" s="15"/>
      <c r="D14" s="16"/>
    </row>
    <row r="15" spans="1:4" ht="17" x14ac:dyDescent="0.2">
      <c r="A15" s="53">
        <v>0.51</v>
      </c>
      <c r="B15" s="15"/>
      <c r="C15" s="15"/>
      <c r="D15" s="16" t="s">
        <v>73</v>
      </c>
    </row>
    <row r="16" spans="1:4" x14ac:dyDescent="0.2">
      <c r="A16" s="53"/>
      <c r="B16" s="15"/>
      <c r="C16" s="15"/>
      <c r="D16" s="16"/>
    </row>
    <row r="17" spans="1:4" ht="17" x14ac:dyDescent="0.2">
      <c r="A17" s="54" t="s">
        <v>74</v>
      </c>
      <c r="B17" s="15">
        <f>B12/A15</f>
        <v>66666.666666666672</v>
      </c>
      <c r="C17" s="15"/>
      <c r="D17" s="16" t="s">
        <v>75</v>
      </c>
    </row>
    <row r="19" spans="1:4" ht="17" x14ac:dyDescent="0.2">
      <c r="A19" t="s">
        <v>76</v>
      </c>
      <c r="B19" s="55">
        <v>3000</v>
      </c>
      <c r="C19" s="56"/>
      <c r="D19" s="16" t="s">
        <v>73</v>
      </c>
    </row>
    <row r="21" spans="1:4" x14ac:dyDescent="0.2">
      <c r="A21" s="2" t="s">
        <v>10</v>
      </c>
      <c r="B21" s="57">
        <f>SUM(B17:B19)</f>
        <v>69666.666666666672</v>
      </c>
      <c r="C21" s="57"/>
    </row>
    <row r="22" spans="1:4" x14ac:dyDescent="0.2">
      <c r="A22" s="14"/>
      <c r="B22" s="15"/>
      <c r="C22" s="15"/>
      <c r="D22" s="16"/>
    </row>
    <row r="23" spans="1:4" x14ac:dyDescent="0.2">
      <c r="A23" s="19" t="s">
        <v>11</v>
      </c>
      <c r="B23" s="15"/>
      <c r="C23" s="15"/>
      <c r="D23" s="16"/>
    </row>
    <row r="24" spans="1:4" x14ac:dyDescent="0.2">
      <c r="A24" s="14"/>
      <c r="B24" s="58"/>
      <c r="C24" s="58"/>
      <c r="D24" s="16"/>
    </row>
    <row r="25" spans="1:4" ht="17" x14ac:dyDescent="0.2">
      <c r="A25" s="14" t="s">
        <v>12</v>
      </c>
      <c r="B25" s="57">
        <f>-B91</f>
        <v>-30000</v>
      </c>
      <c r="C25" s="57"/>
      <c r="D25" s="16" t="s">
        <v>73</v>
      </c>
    </row>
    <row r="26" spans="1:4" x14ac:dyDescent="0.2">
      <c r="A26" s="14"/>
      <c r="B26" s="15"/>
      <c r="C26" s="15"/>
      <c r="D26" s="16"/>
    </row>
    <row r="27" spans="1:4" x14ac:dyDescent="0.2">
      <c r="A27" s="4"/>
      <c r="B27" s="10"/>
      <c r="C27" s="10"/>
    </row>
    <row r="28" spans="1:4" x14ac:dyDescent="0.2">
      <c r="A28" s="20" t="s">
        <v>13</v>
      </c>
      <c r="B28" s="21">
        <f>B21-B91</f>
        <v>39666.666666666672</v>
      </c>
      <c r="C28" s="21"/>
      <c r="D28" s="22"/>
    </row>
    <row r="29" spans="1:4" x14ac:dyDescent="0.2">
      <c r="A29" s="2"/>
    </row>
    <row r="30" spans="1:4" x14ac:dyDescent="0.2">
      <c r="A30" s="2"/>
    </row>
    <row r="31" spans="1:4" x14ac:dyDescent="0.2">
      <c r="A31" s="7" t="s">
        <v>14</v>
      </c>
      <c r="B31" s="7"/>
      <c r="C31" s="7"/>
      <c r="D31" s="23"/>
    </row>
    <row r="32" spans="1:4" ht="17" thickBot="1" x14ac:dyDescent="0.25">
      <c r="B32" s="3"/>
      <c r="C32" s="3"/>
      <c r="D32" s="24"/>
    </row>
    <row r="33" spans="1:4" x14ac:dyDescent="0.2">
      <c r="A33" s="2" t="s">
        <v>15</v>
      </c>
      <c r="B33" s="59">
        <v>45016</v>
      </c>
      <c r="C33" s="60">
        <v>45016</v>
      </c>
      <c r="D33" s="25"/>
    </row>
    <row r="34" spans="1:4" x14ac:dyDescent="0.2">
      <c r="A34" s="13"/>
      <c r="B34" s="61"/>
      <c r="C34" s="26"/>
      <c r="D34" s="25"/>
    </row>
    <row r="35" spans="1:4" x14ac:dyDescent="0.2">
      <c r="A35" s="2" t="s">
        <v>16</v>
      </c>
      <c r="B35" s="62"/>
      <c r="C35" s="25"/>
      <c r="D35" s="25"/>
    </row>
    <row r="36" spans="1:4" x14ac:dyDescent="0.2">
      <c r="A36" s="27"/>
      <c r="B36" s="62"/>
      <c r="C36" s="25"/>
      <c r="D36" s="27"/>
    </row>
    <row r="37" spans="1:4" x14ac:dyDescent="0.2">
      <c r="A37" s="13"/>
      <c r="B37" s="62"/>
      <c r="C37" s="25"/>
      <c r="D37" s="25"/>
    </row>
    <row r="38" spans="1:4" ht="34" x14ac:dyDescent="0.2">
      <c r="A38" s="14" t="s">
        <v>17</v>
      </c>
      <c r="B38" s="63">
        <v>29696.977999999999</v>
      </c>
      <c r="C38" s="28">
        <v>49130.760999999999</v>
      </c>
      <c r="D38" s="16" t="s">
        <v>77</v>
      </c>
    </row>
    <row r="39" spans="1:4" x14ac:dyDescent="0.2">
      <c r="A39" s="14" t="s">
        <v>19</v>
      </c>
      <c r="B39" s="63"/>
      <c r="C39" s="28"/>
      <c r="D39" s="16"/>
    </row>
    <row r="40" spans="1:4" ht="34" x14ac:dyDescent="0.2">
      <c r="A40" s="1" t="s">
        <v>20</v>
      </c>
      <c r="B40" s="63">
        <v>7815.6869999999999</v>
      </c>
      <c r="C40" s="28">
        <v>5659.2669999999998</v>
      </c>
      <c r="D40" s="16" t="s">
        <v>77</v>
      </c>
    </row>
    <row r="41" spans="1:4" x14ac:dyDescent="0.2">
      <c r="A41" s="14"/>
      <c r="B41" s="63"/>
      <c r="C41" s="28"/>
      <c r="D41" s="11"/>
    </row>
    <row r="42" spans="1:4" x14ac:dyDescent="0.2">
      <c r="A42" s="1" t="s">
        <v>23</v>
      </c>
      <c r="B42" s="63"/>
      <c r="C42" s="28"/>
      <c r="D42" s="11"/>
    </row>
    <row r="43" spans="1:4" x14ac:dyDescent="0.2">
      <c r="A43" s="14"/>
      <c r="B43" s="63"/>
      <c r="C43" s="28"/>
      <c r="D43" s="11"/>
    </row>
    <row r="44" spans="1:4" x14ac:dyDescent="0.2">
      <c r="A44" s="14" t="s">
        <v>24</v>
      </c>
      <c r="B44" s="63"/>
      <c r="C44" s="28"/>
      <c r="D44" s="16"/>
    </row>
    <row r="45" spans="1:4" x14ac:dyDescent="0.2">
      <c r="A45" s="14" t="s">
        <v>25</v>
      </c>
      <c r="B45" s="63"/>
      <c r="C45" s="28"/>
      <c r="D45" s="11"/>
    </row>
    <row r="46" spans="1:4" x14ac:dyDescent="0.2">
      <c r="A46" s="14"/>
      <c r="B46" s="63"/>
      <c r="C46" s="28"/>
      <c r="D46" s="11"/>
    </row>
    <row r="47" spans="1:4" x14ac:dyDescent="0.2">
      <c r="A47" s="14" t="s">
        <v>26</v>
      </c>
      <c r="B47" s="63"/>
      <c r="C47" s="28"/>
      <c r="D47" s="11"/>
    </row>
    <row r="48" spans="1:4" x14ac:dyDescent="0.2">
      <c r="A48" s="14" t="s">
        <v>27</v>
      </c>
      <c r="B48" s="63"/>
      <c r="C48" s="28"/>
      <c r="D48" s="16"/>
    </row>
    <row r="49" spans="1:4" x14ac:dyDescent="0.2">
      <c r="A49" s="14" t="s">
        <v>28</v>
      </c>
      <c r="B49" s="63"/>
      <c r="C49" s="28"/>
      <c r="D49" s="11"/>
    </row>
    <row r="50" spans="1:4" x14ac:dyDescent="0.2">
      <c r="A50" s="14" t="s">
        <v>29</v>
      </c>
      <c r="B50" s="63"/>
      <c r="C50" s="28"/>
      <c r="D50" s="11"/>
    </row>
    <row r="51" spans="1:4" x14ac:dyDescent="0.2">
      <c r="A51" s="14"/>
      <c r="B51" s="63"/>
      <c r="C51" s="28"/>
      <c r="D51" s="11"/>
    </row>
    <row r="52" spans="1:4" x14ac:dyDescent="0.2">
      <c r="A52" s="14" t="s">
        <v>30</v>
      </c>
      <c r="B52" s="63"/>
      <c r="C52" s="28"/>
      <c r="D52" s="16"/>
    </row>
    <row r="53" spans="1:4" x14ac:dyDescent="0.2">
      <c r="A53" s="14" t="s">
        <v>31</v>
      </c>
      <c r="B53" s="63"/>
      <c r="C53" s="28"/>
      <c r="D53" s="11"/>
    </row>
    <row r="54" spans="1:4" x14ac:dyDescent="0.2">
      <c r="A54" s="14" t="s">
        <v>32</v>
      </c>
      <c r="B54" s="63"/>
      <c r="C54" s="28"/>
      <c r="D54" s="16"/>
    </row>
    <row r="55" spans="1:4" ht="34" x14ac:dyDescent="0.2">
      <c r="A55" s="14" t="s">
        <v>33</v>
      </c>
      <c r="B55" s="63"/>
      <c r="C55" s="28">
        <v>3389.3620000000001</v>
      </c>
      <c r="D55" s="16" t="s">
        <v>77</v>
      </c>
    </row>
    <row r="56" spans="1:4" x14ac:dyDescent="0.2">
      <c r="A56" s="14"/>
      <c r="B56" s="63"/>
      <c r="C56" s="28"/>
      <c r="D56" s="11"/>
    </row>
    <row r="57" spans="1:4" ht="34" x14ac:dyDescent="0.2">
      <c r="A57" s="14" t="s">
        <v>34</v>
      </c>
      <c r="B57" s="63">
        <v>39.027999999999999</v>
      </c>
      <c r="C57" s="28">
        <v>49.686999999999998</v>
      </c>
      <c r="D57" s="16" t="s">
        <v>77</v>
      </c>
    </row>
    <row r="58" spans="1:4" x14ac:dyDescent="0.2">
      <c r="A58" s="14"/>
      <c r="B58" s="63"/>
      <c r="C58" s="28"/>
      <c r="D58" s="11"/>
    </row>
    <row r="59" spans="1:4" x14ac:dyDescent="0.2">
      <c r="A59" s="14" t="s">
        <v>38</v>
      </c>
      <c r="B59" s="63">
        <f>SUM(B44:B57)</f>
        <v>39.027999999999999</v>
      </c>
      <c r="C59" s="28">
        <f>SUM(C44:C57)</f>
        <v>3439.049</v>
      </c>
      <c r="D59" s="11"/>
    </row>
    <row r="60" spans="1:4" x14ac:dyDescent="0.2">
      <c r="A60" s="29"/>
      <c r="B60" s="64"/>
      <c r="C60" s="30"/>
      <c r="D60" s="31"/>
    </row>
    <row r="61" spans="1:4" x14ac:dyDescent="0.2">
      <c r="A61" s="32" t="s">
        <v>14</v>
      </c>
      <c r="B61" s="65">
        <f>B40+B59</f>
        <v>7854.7150000000001</v>
      </c>
      <c r="C61" s="33">
        <f>C40+C59</f>
        <v>9098.3159999999989</v>
      </c>
      <c r="D61" s="34"/>
    </row>
    <row r="62" spans="1:4" x14ac:dyDescent="0.2">
      <c r="B62" s="66"/>
      <c r="C62" s="10"/>
      <c r="D62" s="11"/>
    </row>
    <row r="63" spans="1:4" x14ac:dyDescent="0.2">
      <c r="B63" s="67"/>
      <c r="C63" s="3"/>
      <c r="D63" s="10"/>
    </row>
    <row r="64" spans="1:4" x14ac:dyDescent="0.2">
      <c r="A64" s="35" t="s">
        <v>39</v>
      </c>
      <c r="B64" s="68">
        <f>ROUND((B28/B38),1)</f>
        <v>1.3</v>
      </c>
      <c r="C64" s="69">
        <f>ROUND((B28/C38),1)</f>
        <v>0.8</v>
      </c>
      <c r="D64" s="10"/>
    </row>
    <row r="65" spans="1:4" x14ac:dyDescent="0.2">
      <c r="A65" s="35" t="s">
        <v>40</v>
      </c>
      <c r="B65" s="68">
        <f>ROUND((B28/B40),1)</f>
        <v>5.0999999999999996</v>
      </c>
      <c r="C65" s="69">
        <f>ROUND((B28/C40),1)</f>
        <v>7</v>
      </c>
      <c r="D65" s="10"/>
    </row>
    <row r="66" spans="1:4" x14ac:dyDescent="0.2">
      <c r="A66" s="35" t="s">
        <v>41</v>
      </c>
      <c r="B66" s="68">
        <f>ROUND((B28/B61),1)</f>
        <v>5.0999999999999996</v>
      </c>
      <c r="C66" s="69">
        <f>ROUND((B28/C61),1)</f>
        <v>4.4000000000000004</v>
      </c>
      <c r="D66" s="10"/>
    </row>
    <row r="67" spans="1:4" ht="17" thickBot="1" x14ac:dyDescent="0.25">
      <c r="B67" s="70"/>
    </row>
    <row r="69" spans="1:4" x14ac:dyDescent="0.2">
      <c r="A69" s="7" t="s">
        <v>42</v>
      </c>
      <c r="B69" s="8"/>
      <c r="C69" s="8"/>
      <c r="D69" s="9"/>
    </row>
    <row r="70" spans="1:4" x14ac:dyDescent="0.2">
      <c r="D70" s="10"/>
    </row>
    <row r="71" spans="1:4" x14ac:dyDescent="0.2">
      <c r="A71" s="14" t="s">
        <v>78</v>
      </c>
    </row>
    <row r="72" spans="1:4" x14ac:dyDescent="0.2">
      <c r="A72" s="14" t="s">
        <v>79</v>
      </c>
    </row>
    <row r="73" spans="1:4" x14ac:dyDescent="0.2">
      <c r="A73" t="s">
        <v>80</v>
      </c>
    </row>
    <row r="74" spans="1:4" x14ac:dyDescent="0.2">
      <c r="A74" t="s">
        <v>81</v>
      </c>
    </row>
    <row r="75" spans="1:4" x14ac:dyDescent="0.2">
      <c r="A75" t="s">
        <v>82</v>
      </c>
      <c r="D75" s="11"/>
    </row>
    <row r="76" spans="1:4" x14ac:dyDescent="0.2">
      <c r="D76" s="11"/>
    </row>
    <row r="77" spans="1:4" x14ac:dyDescent="0.2">
      <c r="A77" s="37"/>
      <c r="B77" s="37"/>
      <c r="C77" s="37"/>
      <c r="D77" s="9"/>
    </row>
    <row r="78" spans="1:4" x14ac:dyDescent="0.2">
      <c r="D78" s="38"/>
    </row>
    <row r="79" spans="1:4" x14ac:dyDescent="0.2">
      <c r="D79" s="38"/>
    </row>
    <row r="80" spans="1:4" x14ac:dyDescent="0.2">
      <c r="B80" s="3" t="s">
        <v>3</v>
      </c>
      <c r="C80" s="3"/>
    </row>
    <row r="81" spans="1:4" x14ac:dyDescent="0.2">
      <c r="B81" s="3"/>
      <c r="C81" s="3"/>
    </row>
    <row r="82" spans="1:4" x14ac:dyDescent="0.2">
      <c r="B82" s="5" t="s">
        <v>5</v>
      </c>
      <c r="C82" s="5"/>
    </row>
    <row r="83" spans="1:4" x14ac:dyDescent="0.2">
      <c r="B83" s="5"/>
      <c r="C83" s="5"/>
    </row>
    <row r="84" spans="1:4" x14ac:dyDescent="0.2">
      <c r="B84" s="39">
        <v>45498</v>
      </c>
      <c r="C84" s="39"/>
    </row>
    <row r="85" spans="1:4" x14ac:dyDescent="0.2">
      <c r="A85" s="2" t="s">
        <v>16</v>
      </c>
      <c r="B85" s="5"/>
      <c r="C85" s="5"/>
    </row>
    <row r="86" spans="1:4" x14ac:dyDescent="0.2">
      <c r="A86" s="40"/>
      <c r="B86" s="5"/>
      <c r="C86" s="5"/>
    </row>
    <row r="88" spans="1:4" ht="17" x14ac:dyDescent="0.2">
      <c r="A88" s="14" t="s">
        <v>83</v>
      </c>
      <c r="B88" s="15">
        <v>30000</v>
      </c>
      <c r="C88" s="15"/>
      <c r="D88" s="16" t="s">
        <v>73</v>
      </c>
    </row>
    <row r="89" spans="1:4" x14ac:dyDescent="0.2">
      <c r="A89" s="14" t="s">
        <v>48</v>
      </c>
      <c r="B89" s="15"/>
      <c r="C89" s="15"/>
      <c r="D89" s="16"/>
    </row>
    <row r="90" spans="1:4" x14ac:dyDescent="0.2">
      <c r="A90" t="s">
        <v>49</v>
      </c>
      <c r="B90" s="30"/>
      <c r="C90" s="71"/>
      <c r="D90" s="16"/>
    </row>
    <row r="91" spans="1:4" x14ac:dyDescent="0.2">
      <c r="A91" s="2" t="s">
        <v>12</v>
      </c>
      <c r="B91" s="41">
        <f>SUM(B88:B90)</f>
        <v>30000</v>
      </c>
      <c r="C91" s="41"/>
    </row>
    <row r="94" spans="1:4" x14ac:dyDescent="0.2">
      <c r="A94" s="42" t="s">
        <v>50</v>
      </c>
    </row>
    <row r="98" spans="2:10" x14ac:dyDescent="0.2">
      <c r="F98" s="16"/>
      <c r="G98" s="16"/>
      <c r="H98" s="16"/>
      <c r="I98" s="16"/>
      <c r="J98" s="16"/>
    </row>
    <row r="101" spans="2:10" x14ac:dyDescent="0.2">
      <c r="B101" s="46"/>
      <c r="C101" s="46"/>
    </row>
    <row r="102" spans="2:10" x14ac:dyDescent="0.2">
      <c r="B102" s="46"/>
      <c r="C102" s="46"/>
    </row>
  </sheetData>
  <sheetProtection algorithmName="SHA-512" hashValue="6Zt4qvfg2cxqZ5ZjWrS55Vtb0VwI40z8jJ5Z0QIZpjE/xV1/K+Dvhj897/ywbNvXGmCexOpprWd5w0kCg/uYQA==" saltValue="MuqPi4Ex40hz12FoZ/4sOA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A7F31-D4F3-0147-B750-B9F18C2A0EE2}">
  <sheetPr>
    <pageSetUpPr fitToPage="1"/>
  </sheetPr>
  <dimension ref="A1:K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84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/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/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45545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68" x14ac:dyDescent="0.2">
      <c r="A12" s="14" t="s">
        <v>8</v>
      </c>
      <c r="B12" s="15">
        <v>100000</v>
      </c>
      <c r="C12" s="15"/>
      <c r="D12" s="15"/>
      <c r="E12" s="16" t="s">
        <v>85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9" t="s">
        <v>11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4" t="s">
        <v>86</v>
      </c>
      <c r="B17" s="15">
        <f>-B87</f>
        <v>-544</v>
      </c>
      <c r="C17" s="15"/>
      <c r="D17" s="15"/>
      <c r="E17" s="16" t="s">
        <v>98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20" t="s">
        <v>13</v>
      </c>
      <c r="B20" s="21">
        <f>B12-B87</f>
        <v>99456</v>
      </c>
      <c r="C20" s="21"/>
      <c r="D20" s="21"/>
      <c r="E20" s="22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14</v>
      </c>
      <c r="B23" s="7"/>
      <c r="C23" s="7"/>
      <c r="D23" s="7"/>
      <c r="E23" s="23"/>
    </row>
    <row r="24" spans="1:5" ht="17" thickBot="1" x14ac:dyDescent="0.25">
      <c r="B24" s="3"/>
      <c r="C24" s="3"/>
      <c r="D24" s="3"/>
      <c r="E24" s="24"/>
    </row>
    <row r="25" spans="1:5" x14ac:dyDescent="0.2">
      <c r="A25" s="2" t="s">
        <v>15</v>
      </c>
      <c r="B25" s="59">
        <v>45291</v>
      </c>
      <c r="C25" s="60">
        <v>44926</v>
      </c>
      <c r="D25" s="60">
        <v>44561</v>
      </c>
      <c r="E25" s="25"/>
    </row>
    <row r="26" spans="1:5" x14ac:dyDescent="0.2">
      <c r="A26" s="13"/>
      <c r="B26" s="61"/>
      <c r="C26" s="26"/>
      <c r="D26" s="26"/>
      <c r="E26" s="25"/>
    </row>
    <row r="27" spans="1:5" x14ac:dyDescent="0.2">
      <c r="A27" s="2" t="s">
        <v>16</v>
      </c>
      <c r="B27" s="62"/>
      <c r="C27" s="25"/>
      <c r="D27" s="25"/>
      <c r="E27" s="25"/>
    </row>
    <row r="28" spans="1:5" x14ac:dyDescent="0.2">
      <c r="A28" s="27"/>
      <c r="B28" s="62"/>
      <c r="C28" s="25"/>
      <c r="D28" s="25"/>
      <c r="E28" s="27"/>
    </row>
    <row r="29" spans="1:5" x14ac:dyDescent="0.2">
      <c r="A29" s="13"/>
      <c r="B29" s="62"/>
      <c r="C29" s="25"/>
      <c r="D29" s="25"/>
      <c r="E29" s="25"/>
    </row>
    <row r="30" spans="1:5" ht="51" x14ac:dyDescent="0.2">
      <c r="A30" s="14" t="s">
        <v>17</v>
      </c>
      <c r="B30" s="63">
        <v>19221</v>
      </c>
      <c r="C30" s="28">
        <v>20804</v>
      </c>
      <c r="D30" s="28">
        <v>20302</v>
      </c>
      <c r="E30" s="16" t="s">
        <v>99</v>
      </c>
    </row>
    <row r="31" spans="1:5" x14ac:dyDescent="0.2">
      <c r="A31" s="14" t="s">
        <v>19</v>
      </c>
      <c r="B31" s="63"/>
      <c r="C31" s="28"/>
      <c r="D31" s="28"/>
      <c r="E31" s="16"/>
    </row>
    <row r="32" spans="1:5" ht="51" x14ac:dyDescent="0.2">
      <c r="A32" s="1" t="s">
        <v>87</v>
      </c>
      <c r="B32" s="63">
        <v>-6865</v>
      </c>
      <c r="C32" s="28">
        <v>2612</v>
      </c>
      <c r="D32" s="28">
        <v>2942</v>
      </c>
      <c r="E32" s="16" t="s">
        <v>99</v>
      </c>
    </row>
    <row r="33" spans="1:5" x14ac:dyDescent="0.2">
      <c r="A33" s="14"/>
      <c r="B33" s="63"/>
      <c r="C33" s="28"/>
      <c r="D33" s="28"/>
      <c r="E33" s="11"/>
    </row>
    <row r="34" spans="1:5" x14ac:dyDescent="0.2">
      <c r="A34" s="1" t="s">
        <v>23</v>
      </c>
      <c r="B34" s="63"/>
      <c r="C34" s="28"/>
      <c r="D34" s="28"/>
      <c r="E34" s="11"/>
    </row>
    <row r="35" spans="1:5" x14ac:dyDescent="0.2">
      <c r="A35" s="14"/>
      <c r="B35" s="63"/>
      <c r="C35" s="28"/>
      <c r="D35" s="28"/>
      <c r="E35" s="11"/>
    </row>
    <row r="36" spans="1:5" x14ac:dyDescent="0.2">
      <c r="A36" s="14" t="s">
        <v>24</v>
      </c>
      <c r="B36" s="63"/>
      <c r="C36" s="28"/>
      <c r="D36" s="28"/>
      <c r="E36" s="16"/>
    </row>
    <row r="37" spans="1:5" ht="34" x14ac:dyDescent="0.2">
      <c r="A37" s="14" t="s">
        <v>25</v>
      </c>
      <c r="B37" s="63">
        <v>130</v>
      </c>
      <c r="C37" s="28"/>
      <c r="D37" s="28"/>
      <c r="E37" s="16" t="s">
        <v>98</v>
      </c>
    </row>
    <row r="38" spans="1:5" x14ac:dyDescent="0.2">
      <c r="A38" s="14"/>
      <c r="B38" s="63"/>
      <c r="C38" s="28"/>
      <c r="D38" s="28"/>
      <c r="E38" s="11"/>
    </row>
    <row r="39" spans="1:5" x14ac:dyDescent="0.2">
      <c r="A39" s="14" t="s">
        <v>26</v>
      </c>
      <c r="B39" s="63"/>
      <c r="C39" s="28"/>
      <c r="D39" s="28"/>
      <c r="E39" s="11"/>
    </row>
    <row r="40" spans="1:5" x14ac:dyDescent="0.2">
      <c r="A40" s="14" t="s">
        <v>27</v>
      </c>
      <c r="B40" s="63"/>
      <c r="C40" s="28"/>
      <c r="D40" s="28"/>
      <c r="E40" s="16"/>
    </row>
    <row r="41" spans="1:5" x14ac:dyDescent="0.2">
      <c r="A41" s="14" t="s">
        <v>28</v>
      </c>
      <c r="B41" s="63"/>
      <c r="C41" s="28"/>
      <c r="D41" s="28"/>
      <c r="E41" s="11"/>
    </row>
    <row r="42" spans="1:5" x14ac:dyDescent="0.2">
      <c r="A42" s="1" t="s">
        <v>29</v>
      </c>
      <c r="B42" s="63"/>
      <c r="C42" s="28"/>
      <c r="D42" s="28"/>
      <c r="E42" s="11"/>
    </row>
    <row r="43" spans="1:5" ht="34" x14ac:dyDescent="0.2">
      <c r="A43" s="72" t="s">
        <v>88</v>
      </c>
      <c r="B43" s="63">
        <v>6348</v>
      </c>
      <c r="C43" s="28"/>
      <c r="D43" s="28"/>
      <c r="E43" s="16" t="s">
        <v>98</v>
      </c>
    </row>
    <row r="44" spans="1:5" ht="34" x14ac:dyDescent="0.2">
      <c r="A44" s="72" t="s">
        <v>89</v>
      </c>
      <c r="B44" s="63">
        <v>150</v>
      </c>
      <c r="C44" s="28"/>
      <c r="D44" s="28"/>
      <c r="E44" s="16" t="s">
        <v>98</v>
      </c>
    </row>
    <row r="45" spans="1:5" x14ac:dyDescent="0.2">
      <c r="A45" s="14"/>
      <c r="B45" s="63"/>
      <c r="C45" s="28"/>
      <c r="D45" s="28"/>
      <c r="E45" s="11"/>
    </row>
    <row r="46" spans="1:5" x14ac:dyDescent="0.2">
      <c r="A46" s="14" t="s">
        <v>30</v>
      </c>
      <c r="B46" s="63"/>
      <c r="C46" s="28"/>
      <c r="D46" s="28"/>
      <c r="E46" s="16"/>
    </row>
    <row r="47" spans="1:5" x14ac:dyDescent="0.2">
      <c r="A47" s="14" t="s">
        <v>31</v>
      </c>
      <c r="B47" s="63"/>
      <c r="C47" s="28"/>
      <c r="D47" s="28"/>
      <c r="E47" s="11"/>
    </row>
    <row r="48" spans="1:5" x14ac:dyDescent="0.2">
      <c r="A48" s="14" t="s">
        <v>32</v>
      </c>
      <c r="B48" s="63"/>
      <c r="C48" s="28"/>
      <c r="D48" s="28"/>
      <c r="E48" s="16"/>
    </row>
    <row r="49" spans="1:5" ht="51" x14ac:dyDescent="0.2">
      <c r="A49" s="14" t="s">
        <v>33</v>
      </c>
      <c r="B49" s="63">
        <v>263</v>
      </c>
      <c r="C49" s="28">
        <v>261</v>
      </c>
      <c r="D49" s="28">
        <v>175</v>
      </c>
      <c r="E49" s="16" t="s">
        <v>99</v>
      </c>
    </row>
    <row r="50" spans="1:5" x14ac:dyDescent="0.2">
      <c r="A50" s="14"/>
      <c r="B50" s="63"/>
      <c r="C50" s="28"/>
      <c r="D50" s="28"/>
      <c r="E50" s="11"/>
    </row>
    <row r="51" spans="1:5" ht="51" x14ac:dyDescent="0.2">
      <c r="A51" s="14" t="s">
        <v>34</v>
      </c>
      <c r="B51" s="63">
        <v>79</v>
      </c>
      <c r="C51" s="28">
        <v>65</v>
      </c>
      <c r="D51" s="28">
        <v>65</v>
      </c>
      <c r="E51" s="16" t="s">
        <v>99</v>
      </c>
    </row>
    <row r="52" spans="1:5" x14ac:dyDescent="0.2">
      <c r="A52" s="14"/>
      <c r="B52" s="63"/>
      <c r="C52" s="28"/>
      <c r="D52" s="28"/>
      <c r="E52" s="11"/>
    </row>
    <row r="53" spans="1:5" x14ac:dyDescent="0.2">
      <c r="A53" s="14" t="s">
        <v>38</v>
      </c>
      <c r="B53" s="63">
        <f>SUM(B36:B51)</f>
        <v>6970</v>
      </c>
      <c r="C53" s="28">
        <f>SUM(C36:C51)</f>
        <v>326</v>
      </c>
      <c r="D53" s="28">
        <f>SUM(D36:D51)</f>
        <v>240</v>
      </c>
      <c r="E53" s="11"/>
    </row>
    <row r="54" spans="1:5" x14ac:dyDescent="0.2">
      <c r="A54" s="29"/>
      <c r="B54" s="64"/>
      <c r="C54" s="30"/>
      <c r="D54" s="30"/>
      <c r="E54" s="31"/>
    </row>
    <row r="55" spans="1:5" x14ac:dyDescent="0.2">
      <c r="A55" s="32" t="s">
        <v>14</v>
      </c>
      <c r="B55" s="65">
        <f>B32+B53</f>
        <v>105</v>
      </c>
      <c r="C55" s="33">
        <f>C32+C53</f>
        <v>2938</v>
      </c>
      <c r="D55" s="33">
        <f>D32+D53</f>
        <v>3182</v>
      </c>
      <c r="E55" s="34"/>
    </row>
    <row r="56" spans="1:5" x14ac:dyDescent="0.2">
      <c r="B56" s="66"/>
      <c r="C56" s="10"/>
      <c r="D56" s="10"/>
      <c r="E56" s="11"/>
    </row>
    <row r="57" spans="1:5" x14ac:dyDescent="0.2">
      <c r="B57" s="67"/>
      <c r="C57" s="3"/>
      <c r="D57" s="3"/>
      <c r="E57" s="10"/>
    </row>
    <row r="58" spans="1:5" x14ac:dyDescent="0.2">
      <c r="A58" s="35" t="s">
        <v>39</v>
      </c>
      <c r="B58" s="68">
        <f>ROUND((B20/B30),1)</f>
        <v>5.2</v>
      </c>
      <c r="C58" s="69">
        <f>ROUND((B20/C30),1)</f>
        <v>4.8</v>
      </c>
      <c r="D58" s="36">
        <f>ROUND((B20/D30),1)</f>
        <v>4.9000000000000004</v>
      </c>
      <c r="E58" s="10"/>
    </row>
    <row r="59" spans="1:5" x14ac:dyDescent="0.2">
      <c r="A59" s="35" t="s">
        <v>40</v>
      </c>
      <c r="B59" s="73" t="s">
        <v>90</v>
      </c>
      <c r="C59" s="69">
        <f>ROUND((B20/C32),1)</f>
        <v>38.1</v>
      </c>
      <c r="D59" s="36">
        <f>ROUND((B20/D32),1)</f>
        <v>33.799999999999997</v>
      </c>
      <c r="E59" s="10"/>
    </row>
    <row r="60" spans="1:5" x14ac:dyDescent="0.2">
      <c r="A60" s="35" t="s">
        <v>41</v>
      </c>
      <c r="B60" s="73" t="s">
        <v>90</v>
      </c>
      <c r="C60" s="69">
        <f>ROUND((B20/C55),1)</f>
        <v>33.9</v>
      </c>
      <c r="D60" s="36">
        <f>ROUND((B20/D55),1)</f>
        <v>31.3</v>
      </c>
      <c r="E60" s="10"/>
    </row>
    <row r="61" spans="1:5" ht="17" thickBot="1" x14ac:dyDescent="0.25">
      <c r="B61" s="70"/>
    </row>
    <row r="63" spans="1:5" x14ac:dyDescent="0.2">
      <c r="A63" s="7" t="s">
        <v>42</v>
      </c>
      <c r="B63" s="8"/>
      <c r="C63" s="8"/>
      <c r="D63" s="8"/>
      <c r="E63" s="9"/>
    </row>
    <row r="64" spans="1:5" x14ac:dyDescent="0.2">
      <c r="E64" s="10"/>
    </row>
    <row r="65" spans="1:5" x14ac:dyDescent="0.2">
      <c r="A65" s="14" t="s">
        <v>100</v>
      </c>
    </row>
    <row r="66" spans="1:5" x14ac:dyDescent="0.2">
      <c r="A66" s="14" t="s">
        <v>101</v>
      </c>
    </row>
    <row r="67" spans="1:5" x14ac:dyDescent="0.2">
      <c r="A67" s="14" t="s">
        <v>91</v>
      </c>
    </row>
    <row r="68" spans="1:5" x14ac:dyDescent="0.2">
      <c r="A68" s="14" t="s">
        <v>92</v>
      </c>
    </row>
    <row r="69" spans="1:5" x14ac:dyDescent="0.2">
      <c r="A69" t="s">
        <v>93</v>
      </c>
      <c r="E69" s="11"/>
    </row>
    <row r="70" spans="1:5" x14ac:dyDescent="0.2">
      <c r="A70" s="14" t="s">
        <v>94</v>
      </c>
      <c r="E70" s="11"/>
    </row>
    <row r="71" spans="1:5" x14ac:dyDescent="0.2">
      <c r="A71" s="14" t="s">
        <v>95</v>
      </c>
      <c r="E71" s="11"/>
    </row>
    <row r="72" spans="1:5" x14ac:dyDescent="0.2">
      <c r="A72" s="14"/>
      <c r="E72" s="11"/>
    </row>
    <row r="73" spans="1:5" x14ac:dyDescent="0.2">
      <c r="A73" s="37"/>
      <c r="B73" s="37"/>
      <c r="C73" s="37"/>
      <c r="D73" s="37"/>
      <c r="E73" s="9"/>
    </row>
    <row r="74" spans="1:5" x14ac:dyDescent="0.2">
      <c r="E74" s="38"/>
    </row>
    <row r="75" spans="1:5" x14ac:dyDescent="0.2">
      <c r="E75" s="38"/>
    </row>
    <row r="76" spans="1:5" x14ac:dyDescent="0.2">
      <c r="B76" s="3" t="s">
        <v>3</v>
      </c>
      <c r="C76" s="3"/>
      <c r="D76" s="3"/>
    </row>
    <row r="77" spans="1:5" x14ac:dyDescent="0.2">
      <c r="B77" s="3"/>
      <c r="C77" s="3"/>
      <c r="D77" s="3"/>
    </row>
    <row r="78" spans="1:5" x14ac:dyDescent="0.2">
      <c r="B78" s="5" t="s">
        <v>5</v>
      </c>
      <c r="C78" s="5"/>
      <c r="D78" s="5"/>
    </row>
    <row r="79" spans="1:5" x14ac:dyDescent="0.2">
      <c r="B79" s="5"/>
      <c r="C79" s="5"/>
      <c r="D79" s="5"/>
    </row>
    <row r="80" spans="1:5" x14ac:dyDescent="0.2">
      <c r="B80" s="39">
        <v>45291</v>
      </c>
      <c r="C80" s="39"/>
      <c r="D80" s="39"/>
    </row>
    <row r="81" spans="1:11" x14ac:dyDescent="0.2">
      <c r="A81" s="2" t="s">
        <v>16</v>
      </c>
      <c r="B81" s="5"/>
      <c r="C81" s="5"/>
      <c r="D81" s="5"/>
    </row>
    <row r="82" spans="1:11" x14ac:dyDescent="0.2">
      <c r="A82" s="40"/>
      <c r="B82" s="5"/>
      <c r="C82" s="5"/>
      <c r="D82" s="5"/>
    </row>
    <row r="84" spans="1:11" ht="34" x14ac:dyDescent="0.2">
      <c r="A84" s="14" t="s">
        <v>96</v>
      </c>
      <c r="B84" s="15">
        <v>544</v>
      </c>
      <c r="C84" s="15"/>
      <c r="D84" s="15"/>
      <c r="E84" s="16" t="s">
        <v>98</v>
      </c>
    </row>
    <row r="85" spans="1:11" x14ac:dyDescent="0.2">
      <c r="A85" s="14" t="s">
        <v>48</v>
      </c>
      <c r="B85" s="15"/>
      <c r="C85" s="15"/>
      <c r="D85" s="15"/>
      <c r="E85" s="16"/>
    </row>
    <row r="86" spans="1:11" x14ac:dyDescent="0.2">
      <c r="A86" t="s">
        <v>49</v>
      </c>
      <c r="B86" s="30"/>
      <c r="C86" s="71"/>
      <c r="D86" s="71"/>
      <c r="E86" s="16"/>
    </row>
    <row r="87" spans="1:11" x14ac:dyDescent="0.2">
      <c r="A87" s="74" t="s">
        <v>96</v>
      </c>
      <c r="B87" s="41">
        <f>SUM(B84:B86)</f>
        <v>544</v>
      </c>
      <c r="C87" s="41"/>
      <c r="D87" s="41"/>
    </row>
    <row r="90" spans="1:11" x14ac:dyDescent="0.2">
      <c r="A90" s="42" t="s">
        <v>50</v>
      </c>
    </row>
    <row r="94" spans="1:11" x14ac:dyDescent="0.2">
      <c r="G94" s="16"/>
      <c r="H94" s="16"/>
      <c r="I94" s="16"/>
      <c r="J94" s="16"/>
      <c r="K94" s="16"/>
    </row>
    <row r="97" spans="2:4" x14ac:dyDescent="0.2">
      <c r="B97" s="46"/>
      <c r="C97" s="46"/>
      <c r="D97" s="46"/>
    </row>
    <row r="98" spans="2:4" x14ac:dyDescent="0.2">
      <c r="B98" s="46"/>
      <c r="C98" s="46"/>
      <c r="D98" s="46"/>
    </row>
  </sheetData>
  <sheetProtection algorithmName="SHA-512" hashValue="wCdZCmdMSicSy50GtAZKxQFFVNM+Yvws/K9Ydac4oE44OFPBniXiEfoMhCQ225dLWS7U9bFJlhZYfSyjsbePug==" saltValue="ZEGLft+1vdRewBkCaa4HAg==" spinCount="100000" sheet="1" objects="1" scenarios="1"/>
  <pageMargins left="0.7" right="0.7" top="0.75" bottom="0.75" header="0.3" footer="0.3"/>
  <pageSetup paperSize="9" scale="4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24FA-C585-1749-AB22-B975D253CBA8}">
  <sheetPr>
    <pageSetUpPr fitToPage="1"/>
  </sheetPr>
  <dimension ref="A1:I10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103</v>
      </c>
      <c r="B12" s="15">
        <v>1000</v>
      </c>
      <c r="C12" s="16" t="s">
        <v>104</v>
      </c>
    </row>
    <row r="13" spans="1:3" x14ac:dyDescent="0.2">
      <c r="A13" s="14"/>
      <c r="B13" s="15"/>
      <c r="C13" s="16"/>
    </row>
    <row r="14" spans="1:3" ht="34" x14ac:dyDescent="0.2">
      <c r="A14" s="14" t="s">
        <v>105</v>
      </c>
      <c r="B14" s="55">
        <f>5500/2</f>
        <v>2750</v>
      </c>
      <c r="C14" s="16" t="s">
        <v>106</v>
      </c>
    </row>
    <row r="15" spans="1:3" x14ac:dyDescent="0.2">
      <c r="A15" s="14"/>
      <c r="B15" s="15"/>
      <c r="C15" s="16"/>
    </row>
    <row r="16" spans="1:3" x14ac:dyDescent="0.2">
      <c r="A16" s="1" t="s">
        <v>107</v>
      </c>
      <c r="B16" s="75">
        <f>SUM(B12:B14)</f>
        <v>3750</v>
      </c>
      <c r="C16" s="16"/>
    </row>
    <row r="17" spans="1:3" x14ac:dyDescent="0.2">
      <c r="A17" s="14"/>
      <c r="B17" s="15"/>
      <c r="C17" s="16"/>
    </row>
    <row r="18" spans="1:3" hidden="1" x14ac:dyDescent="0.2">
      <c r="A18" s="19" t="s">
        <v>11</v>
      </c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20" t="s">
        <v>13</v>
      </c>
      <c r="B23" s="21">
        <f>B16-B91</f>
        <v>3750</v>
      </c>
      <c r="C23" s="22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3"/>
    </row>
    <row r="27" spans="1:3" x14ac:dyDescent="0.2">
      <c r="A27" s="2" t="s">
        <v>15</v>
      </c>
      <c r="B27" s="3"/>
      <c r="C27" s="24"/>
    </row>
    <row r="28" spans="1:3" x14ac:dyDescent="0.2">
      <c r="A28" s="12">
        <v>45291</v>
      </c>
      <c r="B28" s="25"/>
      <c r="C28" s="25"/>
    </row>
    <row r="29" spans="1:3" x14ac:dyDescent="0.2">
      <c r="A29" s="13"/>
      <c r="B29" s="26"/>
      <c r="C29" s="25"/>
    </row>
    <row r="30" spans="1:3" x14ac:dyDescent="0.2">
      <c r="A30" s="2" t="s">
        <v>16</v>
      </c>
      <c r="B30" s="25"/>
      <c r="C30" s="25"/>
    </row>
    <row r="31" spans="1:3" x14ac:dyDescent="0.2">
      <c r="A31" s="27"/>
      <c r="B31" s="25"/>
      <c r="C31" s="27"/>
    </row>
    <row r="32" spans="1:3" x14ac:dyDescent="0.2">
      <c r="A32" s="13"/>
      <c r="B32" s="25"/>
      <c r="C32" s="25"/>
    </row>
    <row r="33" spans="1:3" ht="17" x14ac:dyDescent="0.2">
      <c r="A33" s="14" t="s">
        <v>17</v>
      </c>
      <c r="B33" s="28">
        <v>4400</v>
      </c>
      <c r="C33" s="16" t="s">
        <v>108</v>
      </c>
    </row>
    <row r="34" spans="1:3" x14ac:dyDescent="0.2">
      <c r="A34" s="14" t="s">
        <v>19</v>
      </c>
      <c r="B34" s="28"/>
      <c r="C34" s="16"/>
    </row>
    <row r="35" spans="1:3" ht="64" x14ac:dyDescent="0.2">
      <c r="A35" s="76" t="s">
        <v>20</v>
      </c>
      <c r="B35" s="77">
        <f>B36</f>
        <v>400</v>
      </c>
      <c r="C35" s="78" t="s">
        <v>109</v>
      </c>
    </row>
    <row r="36" spans="1:3" ht="17" x14ac:dyDescent="0.2">
      <c r="A36" s="1" t="s">
        <v>22</v>
      </c>
      <c r="B36" s="28">
        <v>400</v>
      </c>
      <c r="C36" s="16" t="s">
        <v>108</v>
      </c>
    </row>
    <row r="37" spans="1:3" x14ac:dyDescent="0.2">
      <c r="A37" s="1"/>
      <c r="B37" s="28"/>
      <c r="C37" s="11"/>
    </row>
    <row r="38" spans="1:3" x14ac:dyDescent="0.2">
      <c r="A38" s="1" t="s">
        <v>23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24</v>
      </c>
      <c r="B40" s="28"/>
      <c r="C40" s="16"/>
    </row>
    <row r="41" spans="1:3" x14ac:dyDescent="0.2">
      <c r="A41" s="14" t="s">
        <v>25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26</v>
      </c>
      <c r="B43" s="28"/>
      <c r="C43" s="11"/>
    </row>
    <row r="44" spans="1:3" x14ac:dyDescent="0.2">
      <c r="A44" s="14" t="s">
        <v>27</v>
      </c>
      <c r="B44" s="28"/>
      <c r="C44" s="16"/>
    </row>
    <row r="45" spans="1:3" x14ac:dyDescent="0.2">
      <c r="A45" s="14" t="s">
        <v>28</v>
      </c>
      <c r="B45" s="28"/>
      <c r="C45" s="11"/>
    </row>
    <row r="46" spans="1:3" x14ac:dyDescent="0.2">
      <c r="A46" s="14" t="s">
        <v>29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30</v>
      </c>
      <c r="B48" s="28"/>
      <c r="C48" s="16"/>
    </row>
    <row r="49" spans="1:3" x14ac:dyDescent="0.2">
      <c r="A49" s="14" t="s">
        <v>31</v>
      </c>
      <c r="B49" s="28"/>
      <c r="C49" s="11"/>
    </row>
    <row r="50" spans="1:3" x14ac:dyDescent="0.2">
      <c r="A50" s="14" t="s">
        <v>32</v>
      </c>
      <c r="B50" s="28"/>
      <c r="C50" s="16"/>
    </row>
    <row r="51" spans="1:3" x14ac:dyDescent="0.2">
      <c r="A51" s="14" t="s">
        <v>33</v>
      </c>
      <c r="B51" s="28"/>
      <c r="C51" s="16"/>
    </row>
    <row r="52" spans="1:3" x14ac:dyDescent="0.2">
      <c r="A52" s="14"/>
      <c r="B52" s="28"/>
      <c r="C52" s="11"/>
    </row>
    <row r="53" spans="1:3" ht="34" x14ac:dyDescent="0.2">
      <c r="A53" s="14" t="s">
        <v>34</v>
      </c>
      <c r="B53" s="28">
        <f>101.56+11.713</f>
        <v>113.273</v>
      </c>
      <c r="C53" s="16" t="s">
        <v>110</v>
      </c>
    </row>
    <row r="54" spans="1:3" x14ac:dyDescent="0.2">
      <c r="A54" s="14"/>
      <c r="B54" s="28"/>
      <c r="C54" s="11"/>
    </row>
    <row r="55" spans="1:3" x14ac:dyDescent="0.2">
      <c r="A55" s="14" t="s">
        <v>38</v>
      </c>
      <c r="B55" s="28">
        <f>SUM(B40:B53)</f>
        <v>113.273</v>
      </c>
      <c r="C55" s="11"/>
    </row>
    <row r="56" spans="1:3" x14ac:dyDescent="0.2">
      <c r="A56" s="29"/>
      <c r="B56" s="30"/>
      <c r="C56" s="31"/>
    </row>
    <row r="57" spans="1:3" ht="34" x14ac:dyDescent="0.2">
      <c r="A57" s="32" t="s">
        <v>14</v>
      </c>
      <c r="B57" s="33">
        <f>B35+B55</f>
        <v>513.27300000000002</v>
      </c>
      <c r="C57" s="79" t="s">
        <v>111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39</v>
      </c>
      <c r="B60" s="36">
        <f>ROUND((B23/B33),1)</f>
        <v>0.9</v>
      </c>
      <c r="C60" s="10"/>
    </row>
    <row r="61" spans="1:3" x14ac:dyDescent="0.2">
      <c r="A61" s="35" t="s">
        <v>40</v>
      </c>
      <c r="B61" s="36">
        <f>ROUND((B23/B35),1)</f>
        <v>9.4</v>
      </c>
      <c r="C61" s="10"/>
    </row>
    <row r="62" spans="1:3" x14ac:dyDescent="0.2">
      <c r="A62" s="35" t="s">
        <v>41</v>
      </c>
      <c r="B62" s="36">
        <f>ROUND((B23/B57),1)</f>
        <v>7.3</v>
      </c>
      <c r="C62" s="10"/>
    </row>
    <row r="65" spans="1:3" x14ac:dyDescent="0.2">
      <c r="A65" s="7" t="s">
        <v>42</v>
      </c>
      <c r="B65" s="8"/>
      <c r="C65" s="9"/>
    </row>
    <row r="66" spans="1:3" x14ac:dyDescent="0.2">
      <c r="C66" s="10"/>
    </row>
    <row r="67" spans="1:3" x14ac:dyDescent="0.2">
      <c r="A67" t="s">
        <v>112</v>
      </c>
      <c r="C67" s="10"/>
    </row>
    <row r="68" spans="1:3" x14ac:dyDescent="0.2">
      <c r="A68" t="s">
        <v>113</v>
      </c>
      <c r="C68" s="10"/>
    </row>
    <row r="69" spans="1:3" x14ac:dyDescent="0.2">
      <c r="A69" t="s">
        <v>114</v>
      </c>
      <c r="C69" s="10"/>
    </row>
    <row r="70" spans="1:3" x14ac:dyDescent="0.2">
      <c r="A70" t="s">
        <v>115</v>
      </c>
      <c r="C70" s="10"/>
    </row>
    <row r="71" spans="1:3" x14ac:dyDescent="0.2">
      <c r="A71" t="s">
        <v>116</v>
      </c>
      <c r="C71" s="10"/>
    </row>
    <row r="72" spans="1:3" x14ac:dyDescent="0.2">
      <c r="A72" t="s">
        <v>117</v>
      </c>
      <c r="C72" s="10"/>
    </row>
    <row r="73" spans="1:3" x14ac:dyDescent="0.2">
      <c r="A73" t="s">
        <v>118</v>
      </c>
      <c r="C73" s="10"/>
    </row>
    <row r="74" spans="1:3" x14ac:dyDescent="0.2">
      <c r="A74" t="s">
        <v>119</v>
      </c>
      <c r="C74" s="10"/>
    </row>
    <row r="75" spans="1:3" x14ac:dyDescent="0.2">
      <c r="A75" t="s">
        <v>120</v>
      </c>
      <c r="C75" s="10"/>
    </row>
    <row r="76" spans="1:3" x14ac:dyDescent="0.2">
      <c r="C76" s="11"/>
    </row>
    <row r="77" spans="1:3" x14ac:dyDescent="0.2">
      <c r="A77" s="37"/>
      <c r="B77" s="37"/>
      <c r="C77" s="9"/>
    </row>
    <row r="78" spans="1:3" x14ac:dyDescent="0.2">
      <c r="C78" s="38"/>
    </row>
    <row r="79" spans="1:3" x14ac:dyDescent="0.2">
      <c r="C79" s="38"/>
    </row>
    <row r="80" spans="1:3" hidden="1" x14ac:dyDescent="0.2">
      <c r="B80" s="3" t="s">
        <v>3</v>
      </c>
    </row>
    <row r="81" spans="1:3" hidden="1" x14ac:dyDescent="0.2">
      <c r="B81" s="3"/>
    </row>
    <row r="82" spans="1:3" hidden="1" x14ac:dyDescent="0.2">
      <c r="B82" s="5" t="s">
        <v>5</v>
      </c>
    </row>
    <row r="83" spans="1:3" hidden="1" x14ac:dyDescent="0.2">
      <c r="B83" s="5"/>
    </row>
    <row r="84" spans="1:3" hidden="1" x14ac:dyDescent="0.2">
      <c r="B84" s="39" t="s">
        <v>121</v>
      </c>
    </row>
    <row r="85" spans="1:3" hidden="1" x14ac:dyDescent="0.2">
      <c r="A85" s="2" t="s">
        <v>16</v>
      </c>
      <c r="B85" s="5"/>
    </row>
    <row r="86" spans="1:3" hidden="1" x14ac:dyDescent="0.2">
      <c r="A86" s="40"/>
      <c r="B86" s="5"/>
    </row>
    <row r="87" spans="1:3" hidden="1" x14ac:dyDescent="0.2"/>
    <row r="88" spans="1:3" ht="17" hidden="1" x14ac:dyDescent="0.2">
      <c r="A88" s="14" t="s">
        <v>47</v>
      </c>
      <c r="B88" s="15"/>
      <c r="C88" s="16" t="s">
        <v>122</v>
      </c>
    </row>
    <row r="89" spans="1:3" hidden="1" x14ac:dyDescent="0.2">
      <c r="A89" s="14" t="s">
        <v>48</v>
      </c>
      <c r="B89" s="15"/>
      <c r="C89" s="16"/>
    </row>
    <row r="90" spans="1:3" hidden="1" x14ac:dyDescent="0.2">
      <c r="A90" t="s">
        <v>49</v>
      </c>
      <c r="B90" s="30"/>
      <c r="C90" s="16"/>
    </row>
    <row r="91" spans="1:3" hidden="1" x14ac:dyDescent="0.2">
      <c r="A91" s="2" t="s">
        <v>97</v>
      </c>
      <c r="B91" s="41">
        <f>SUM(B88:B90)</f>
        <v>0</v>
      </c>
    </row>
    <row r="92" spans="1:3" hidden="1" x14ac:dyDescent="0.2"/>
    <row r="93" spans="1:3" hidden="1" x14ac:dyDescent="0.2"/>
    <row r="94" spans="1:3" x14ac:dyDescent="0.2">
      <c r="A94" s="42" t="s">
        <v>50</v>
      </c>
    </row>
    <row r="98" spans="2:9" x14ac:dyDescent="0.2">
      <c r="E98" s="16"/>
      <c r="F98" s="16"/>
      <c r="G98" s="16"/>
      <c r="H98" s="16"/>
      <c r="I98" s="16"/>
    </row>
    <row r="101" spans="2:9" x14ac:dyDescent="0.2">
      <c r="B101" s="46"/>
    </row>
    <row r="102" spans="2:9" x14ac:dyDescent="0.2">
      <c r="B102" s="46"/>
    </row>
  </sheetData>
  <sheetProtection algorithmName="SHA-512" hashValue="XuZ6xuawjeqyMb9o+RbZb6Jv/9O8qGHlRrfhJ/OZftihTVy/+FoKywHY3/5CULNsxggRf9/YUxpIeKb+DegMVw==" saltValue="ZXk2lJpNyPA7X90yEmQqlA==" spinCount="100000" sheet="1" objects="1" scenarios="1"/>
  <pageMargins left="0.7" right="0.7" top="0.75" bottom="0.75" header="0.3" footer="0.3"/>
  <pageSetup paperSize="9" scale="5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Power Man 160524</vt:lpstr>
      <vt:lpstr>Hartswood Films 250724</vt:lpstr>
      <vt:lpstr>Spectator (1828) 100924</vt:lpstr>
      <vt:lpstr>Raw Cut Ventures 291024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2025-05-21T17:31:23Z</dcterms:created>
  <dcterms:modified xsi:type="dcterms:W3CDTF">2025-05-21T18:00:12Z</dcterms:modified>
</cp:coreProperties>
</file>