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Industrials/"/>
    </mc:Choice>
  </mc:AlternateContent>
  <xr:revisionPtr revIDLastSave="0" documentId="13_ncr:1_{CF2327C7-ADFE-2145-B3D5-6A9151CA6186}" xr6:coauthVersionLast="47" xr6:coauthVersionMax="47" xr10:uidLastSave="{00000000-0000-0000-0000-000000000000}"/>
  <workbookProtection workbookAlgorithmName="SHA-512" workbookHashValue="kCQZHIFJG111T56d81kZPAhaqmfPlRdIe+JAyOu1I/YPuZseP2sN3mEnrlvPndosPe52fc2XPD0TvOsqZ/lr6w==" workbookSaltValue="bPUIjXX1IxKkI0i4eiZcsw==" workbookSpinCount="100000" lockStructure="1"/>
  <bookViews>
    <workbookView xWindow="780" yWindow="1000" windowWidth="27640" windowHeight="15760" xr2:uid="{00D98332-EA6F-3546-8C54-306436EF527B}"/>
  </bookViews>
  <sheets>
    <sheet name="Martek Holdings 060924" sheetId="1" r:id="rId1"/>
    <sheet name="AI Mistral Topco 180924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2" i="2" l="1"/>
  <c r="B62" i="2"/>
  <c r="B19" i="2"/>
  <c r="C91" i="2"/>
  <c r="C90" i="2"/>
  <c r="C92" i="2" s="1"/>
  <c r="C23" i="2" s="1"/>
  <c r="A87" i="2"/>
  <c r="B89" i="2" s="1"/>
  <c r="B59" i="2"/>
  <c r="C58" i="2"/>
  <c r="B58" i="2" s="1"/>
  <c r="B56" i="2"/>
  <c r="B55" i="2"/>
  <c r="C50" i="2"/>
  <c r="B50" i="2"/>
  <c r="B49" i="2"/>
  <c r="B48" i="2"/>
  <c r="B38" i="2"/>
  <c r="B36" i="2"/>
  <c r="C19" i="2"/>
  <c r="B14" i="2"/>
  <c r="C26" i="2" l="1"/>
  <c r="B64" i="2"/>
  <c r="B91" i="2"/>
  <c r="C62" i="2"/>
  <c r="C64" i="2" s="1"/>
  <c r="B90" i="2"/>
  <c r="B23" i="2" l="1"/>
  <c r="B26" i="2"/>
  <c r="B69" i="2" l="1"/>
  <c r="B68" i="2"/>
  <c r="B67" i="2"/>
  <c r="B16" i="1" l="1"/>
  <c r="B23" i="1" s="1"/>
  <c r="B86" i="1"/>
  <c r="B20" i="1" s="1"/>
  <c r="B54" i="1"/>
  <c r="B56" i="1" s="1"/>
  <c r="B61" i="1" l="1"/>
  <c r="B60" i="1"/>
  <c r="B59" i="1"/>
</calcChain>
</file>

<file path=xl/sharedStrings.xml><?xml version="1.0" encoding="utf-8"?>
<sst xmlns="http://schemas.openxmlformats.org/spreadsheetml/2006/main" count="133" uniqueCount="68">
  <si>
    <t>Target Company</t>
  </si>
  <si>
    <t>Martek Holdings Limited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</si>
  <si>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</si>
  <si>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</si>
  <si>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</si>
  <si>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</si>
  <si>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</si>
  <si>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</si>
  <si>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</si>
  <si>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>Source: James Fisher &amp; Sons plc press release dated 06/09/2024</t>
  </si>
  <si>
    <t>Deferred consideration (GBP)</t>
  </si>
  <si>
    <t>Total consideration</t>
  </si>
  <si>
    <t>Adjustments:</t>
  </si>
  <si>
    <t>Cash at bank and in hand - as at 31/12/2023</t>
  </si>
  <si>
    <t>Source: Martek Marine Limited financial statements for the year ended 31/12/2023</t>
  </si>
  <si>
    <t>EV</t>
  </si>
  <si>
    <t>Normalised EBITDA</t>
  </si>
  <si>
    <t>Reporting Date:</t>
  </si>
  <si>
    <t>USD/GBP Exchange Rate:</t>
  </si>
  <si>
    <t>Revenue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</si>
  <si>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</si>
  <si>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</si>
  <si>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</si>
  <si>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</si>
  <si>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</si>
  <si>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</si>
  <si>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</si>
  <si>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</si>
  <si>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</si>
  <si>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</si>
  <si>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</si>
  <si>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</si>
  <si>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</si>
  <si>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</si>
  <si>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</si>
  <si>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</si>
  <si>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</si>
  <si>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</si>
  <si>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</si>
  <si>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Martek Holdings Limited financial statements for the year ended 31/12/2023</t>
  </si>
  <si>
    <t>Martek Marine Limited financial statements for the year ended 31/12/2023</t>
  </si>
  <si>
    <t>James Fisher &amp; Sons plc press release dated 06/09/2024</t>
  </si>
  <si>
    <t>Foresight Group LLP press release dated 10/09/2024</t>
  </si>
  <si>
    <t>Martek Holdings Limited PSC02 notice dated 20/09/2024</t>
  </si>
  <si>
    <t>Cash at bank and in hand</t>
  </si>
  <si>
    <t>Debt</t>
  </si>
  <si>
    <t>Lease Liabilities</t>
  </si>
  <si>
    <t>© 2025 Business Valuation Benchmarks Ltd</t>
  </si>
  <si>
    <t>AI Mistral Topco Limited (V.Group)</t>
  </si>
  <si>
    <t>USD</t>
  </si>
  <si>
    <t>Source: www.oanda.com - as at 18/09/2024</t>
  </si>
  <si>
    <t>Source: Ackermans &amp; van Haaren NV press release dated 27/06/2024; circa</t>
  </si>
  <si>
    <t>Percentage acquired:</t>
  </si>
  <si>
    <t>Source: Ackermans &amp; van Haaren NV press release dated 27/06/2024</t>
  </si>
  <si>
    <t>Implied value</t>
  </si>
  <si>
    <t>Net debt - as at 31/12/2023</t>
  </si>
  <si>
    <t>Source: AI Mistral Topco Limited consolidated financial statements for the year ended 31/12/2023; see below</t>
  </si>
  <si>
    <t>Source: AI Mistral Topco Limited consolidated financial statements for the year ended 31/12/2023</t>
  </si>
  <si>
    <t>Business transformation costs</t>
  </si>
  <si>
    <t>Redundancy and staff termination costs</t>
  </si>
  <si>
    <t>Amortisation of Intangible Assets acquired on acquisition</t>
  </si>
  <si>
    <t>AI Mistral Topco Limited consolidated financial statements for the year ended 31/12/2023</t>
  </si>
  <si>
    <t>Ackermans &amp; van Haaren NV press release dated 27/06/2024</t>
  </si>
  <si>
    <t>Cash and cash Equivalents</t>
  </si>
  <si>
    <t>Borrowing - term loans</t>
  </si>
  <si>
    <t>Net debt</t>
  </si>
  <si>
    <t>Separately disclosed items which impact EBITDA</t>
  </si>
  <si>
    <t>Impairment of property, plant and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</si>
</sst>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  <numFmt numFmtId="169" formatCode="0.0%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6" fontId="2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  <xf numFmtId="169" fontId="0" fillId="0" borderId="0" xfId="2" applyNumberFormat="1" applyFont="1" applyAlignment="1">
      <alignment horizontal="left" vertical="top"/>
    </xf>
    <xf numFmtId="0" fontId="0" fillId="0" borderId="0" xfId="0" applyAlignment="1">
      <alignment horizontal="left" vertical="top" indent="1"/>
    </xf>
    <xf numFmtId="166" fontId="2" fillId="0" borderId="0" xfId="1" applyNumberFormat="1" applyFont="1" applyFill="1" applyBorder="1"/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9B5E9-818B-7F4F-BFBC-218FC841E3FB}">
  <sheetPr>
    <pageSetUpPr fitToPage="1"/>
  </sheetPr>
  <dimension ref="A1:I97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45541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10600</v>
      </c>
      <c r="C12" s="16" t="s">
        <v>9</v>
      </c>
    </row>
    <row r="13" spans="1:3" x14ac:dyDescent="0.2">
      <c r="A13" s="14"/>
      <c r="B13" s="15"/>
      <c r="C13" s="16"/>
    </row>
    <row r="14" spans="1:3" ht="17" x14ac:dyDescent="0.2">
      <c r="A14" s="14" t="s">
        <v>10</v>
      </c>
      <c r="B14" s="17">
        <v>1500</v>
      </c>
      <c r="C14" s="16" t="s">
        <v>9</v>
      </c>
    </row>
    <row r="15" spans="1:3" x14ac:dyDescent="0.2">
      <c r="A15" s="14"/>
      <c r="B15" s="15"/>
      <c r="C15" s="16"/>
    </row>
    <row r="16" spans="1:3" x14ac:dyDescent="0.2">
      <c r="A16" s="1" t="s">
        <v>11</v>
      </c>
      <c r="B16" s="15">
        <f>SUM(B12:B14)</f>
        <v>12100</v>
      </c>
      <c r="C16" s="16"/>
    </row>
    <row r="17" spans="1:3" x14ac:dyDescent="0.2">
      <c r="A17" s="14"/>
      <c r="B17" s="15"/>
      <c r="C17" s="16"/>
    </row>
    <row r="18" spans="1:3" x14ac:dyDescent="0.2">
      <c r="A18" s="18" t="s">
        <v>12</v>
      </c>
      <c r="B18" s="15"/>
      <c r="C18" s="16"/>
    </row>
    <row r="19" spans="1:3" x14ac:dyDescent="0.2">
      <c r="A19" s="14"/>
      <c r="B19" s="15"/>
      <c r="C19" s="16"/>
    </row>
    <row r="20" spans="1:3" ht="17" x14ac:dyDescent="0.2">
      <c r="A20" s="14" t="s">
        <v>13</v>
      </c>
      <c r="B20" s="15">
        <f>-B86</f>
        <v>-371.69099999999997</v>
      </c>
      <c r="C20" s="16" t="s">
        <v>14</v>
      </c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19" t="s">
        <v>15</v>
      </c>
      <c r="B23" s="20">
        <f>B16-B86</f>
        <v>11728.308999999999</v>
      </c>
      <c r="C23" s="21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16</v>
      </c>
      <c r="B26" s="7"/>
      <c r="C26" s="22"/>
    </row>
    <row r="27" spans="1:3" x14ac:dyDescent="0.2">
      <c r="A27" s="2" t="s">
        <v>17</v>
      </c>
      <c r="B27" s="3"/>
      <c r="C27" s="23"/>
    </row>
    <row r="28" spans="1:3" x14ac:dyDescent="0.2">
      <c r="A28" s="12">
        <v>45291</v>
      </c>
      <c r="B28" s="24"/>
      <c r="C28" s="24"/>
    </row>
    <row r="29" spans="1:3" x14ac:dyDescent="0.2">
      <c r="A29" s="13"/>
      <c r="B29" s="25"/>
      <c r="C29" s="24"/>
    </row>
    <row r="30" spans="1:3" x14ac:dyDescent="0.2">
      <c r="A30" s="2" t="s">
        <v>18</v>
      </c>
      <c r="B30" s="24"/>
      <c r="C30" s="24"/>
    </row>
    <row r="31" spans="1:3" x14ac:dyDescent="0.2">
      <c r="A31" s="26"/>
      <c r="B31" s="24"/>
      <c r="C31" s="26"/>
    </row>
    <row r="32" spans="1:3" x14ac:dyDescent="0.2">
      <c r="A32" s="13"/>
      <c r="B32" s="24"/>
      <c r="C32" s="24"/>
    </row>
    <row r="33" spans="1:3" ht="17" x14ac:dyDescent="0.2">
      <c r="A33" s="14" t="s">
        <v>19</v>
      </c>
      <c r="B33" s="27">
        <v>11601.699000000001</v>
      </c>
      <c r="C33" s="16" t="s">
        <v>14</v>
      </c>
    </row>
    <row r="34" spans="1:3" x14ac:dyDescent="0.2">
      <c r="A34" s="14" t="s">
        <v>20</v>
      </c>
      <c r="B34" s="27"/>
      <c r="C34" s="16"/>
    </row>
    <row r="35" spans="1:3" ht="17" x14ac:dyDescent="0.2">
      <c r="A35" s="1" t="s">
        <v>21</v>
      </c>
      <c r="B35" s="27">
        <v>1280.096</v>
      </c>
      <c r="C35" s="16" t="s">
        <v>14</v>
      </c>
    </row>
    <row r="36" spans="1:3" x14ac:dyDescent="0.2">
      <c r="A36" s="14"/>
      <c r="B36" s="27"/>
      <c r="C36" s="11"/>
    </row>
    <row r="37" spans="1:3" x14ac:dyDescent="0.2">
      <c r="A37" s="1" t="s">
        <v>22</v>
      </c>
      <c r="B37" s="27"/>
      <c r="C37" s="11"/>
    </row>
    <row r="38" spans="1:3" x14ac:dyDescent="0.2">
      <c r="A38" s="14"/>
      <c r="B38" s="27"/>
      <c r="C38" s="11"/>
    </row>
    <row r="39" spans="1:3" x14ac:dyDescent="0.2">
      <c r="A39" s="14" t="s">
        <v>23</v>
      </c>
      <c r="B39" s="27"/>
      <c r="C39" s="16"/>
    </row>
    <row r="40" spans="1:3" x14ac:dyDescent="0.2">
      <c r="A40" s="14" t="s">
        <v>24</v>
      </c>
      <c r="B40" s="27"/>
      <c r="C40" s="11"/>
    </row>
    <row r="41" spans="1:3" x14ac:dyDescent="0.2">
      <c r="A41" s="14"/>
      <c r="B41" s="27"/>
      <c r="C41" s="11"/>
    </row>
    <row r="42" spans="1:3" x14ac:dyDescent="0.2">
      <c r="A42" s="14" t="s">
        <v>25</v>
      </c>
      <c r="B42" s="27"/>
      <c r="C42" s="11"/>
    </row>
    <row r="43" spans="1:3" x14ac:dyDescent="0.2">
      <c r="A43" s="14" t="s">
        <v>26</v>
      </c>
      <c r="B43" s="27"/>
      <c r="C43" s="16"/>
    </row>
    <row r="44" spans="1:3" x14ac:dyDescent="0.2">
      <c r="A44" s="14" t="s">
        <v>27</v>
      </c>
      <c r="B44" s="27"/>
      <c r="C44" s="11"/>
    </row>
    <row r="45" spans="1:3" x14ac:dyDescent="0.2">
      <c r="A45" s="14" t="s">
        <v>28</v>
      </c>
      <c r="B45" s="27"/>
      <c r="C45" s="11"/>
    </row>
    <row r="46" spans="1:3" x14ac:dyDescent="0.2">
      <c r="A46" s="14"/>
      <c r="B46" s="27"/>
      <c r="C46" s="11"/>
    </row>
    <row r="47" spans="1:3" x14ac:dyDescent="0.2">
      <c r="A47" s="14" t="s">
        <v>29</v>
      </c>
      <c r="B47" s="27"/>
      <c r="C47" s="16"/>
    </row>
    <row r="48" spans="1:3" x14ac:dyDescent="0.2">
      <c r="A48" s="14" t="s">
        <v>30</v>
      </c>
      <c r="B48" s="27"/>
      <c r="C48" s="11"/>
    </row>
    <row r="49" spans="1:3" x14ac:dyDescent="0.2">
      <c r="A49" s="14" t="s">
        <v>31</v>
      </c>
      <c r="B49" s="27"/>
      <c r="C49" s="16"/>
    </row>
    <row r="50" spans="1:3" x14ac:dyDescent="0.2">
      <c r="A50" s="14" t="s">
        <v>32</v>
      </c>
      <c r="B50" s="27"/>
      <c r="C50" s="16"/>
    </row>
    <row r="51" spans="1:3" x14ac:dyDescent="0.2">
      <c r="A51" s="14"/>
      <c r="B51" s="27"/>
      <c r="C51" s="11"/>
    </row>
    <row r="52" spans="1:3" ht="17" x14ac:dyDescent="0.2">
      <c r="A52" s="14" t="s">
        <v>33</v>
      </c>
      <c r="B52" s="27">
        <v>45.262999999999998</v>
      </c>
      <c r="C52" s="16" t="s">
        <v>14</v>
      </c>
    </row>
    <row r="53" spans="1:3" x14ac:dyDescent="0.2">
      <c r="A53" s="14"/>
      <c r="B53" s="27"/>
      <c r="C53" s="11"/>
    </row>
    <row r="54" spans="1:3" x14ac:dyDescent="0.2">
      <c r="A54" s="14" t="s">
        <v>34</v>
      </c>
      <c r="B54" s="27">
        <f>SUM(B39:B52)</f>
        <v>45.262999999999998</v>
      </c>
      <c r="C54" s="11"/>
    </row>
    <row r="55" spans="1:3" x14ac:dyDescent="0.2">
      <c r="A55" s="28"/>
      <c r="B55" s="29"/>
      <c r="C55" s="30"/>
    </row>
    <row r="56" spans="1:3" x14ac:dyDescent="0.2">
      <c r="A56" s="31" t="s">
        <v>16</v>
      </c>
      <c r="B56" s="32">
        <f>B35+B54</f>
        <v>1325.3589999999999</v>
      </c>
      <c r="C56" s="33"/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4" t="s">
        <v>35</v>
      </c>
      <c r="B59" s="35">
        <f>ROUND((B23/B33),1)</f>
        <v>1</v>
      </c>
      <c r="C59" s="10"/>
    </row>
    <row r="60" spans="1:3" x14ac:dyDescent="0.2">
      <c r="A60" s="34" t="s">
        <v>36</v>
      </c>
      <c r="B60" s="35">
        <f>ROUND((B23/B35),1)</f>
        <v>9.1999999999999993</v>
      </c>
      <c r="C60" s="10"/>
    </row>
    <row r="61" spans="1:3" x14ac:dyDescent="0.2">
      <c r="A61" s="34" t="s">
        <v>37</v>
      </c>
      <c r="B61" s="35">
        <f>ROUND((B23/B56),1)</f>
        <v>8.8000000000000007</v>
      </c>
      <c r="C61" s="10"/>
    </row>
    <row r="64" spans="1:3" x14ac:dyDescent="0.2">
      <c r="A64" s="7" t="s">
        <v>38</v>
      </c>
      <c r="B64" s="8"/>
      <c r="C64" s="9"/>
    </row>
    <row r="65" spans="1:3" x14ac:dyDescent="0.2">
      <c r="C65" s="10"/>
    </row>
    <row r="66" spans="1:3" x14ac:dyDescent="0.2">
      <c r="A66" t="s">
        <v>39</v>
      </c>
      <c r="C66" s="10"/>
    </row>
    <row r="67" spans="1:3" x14ac:dyDescent="0.2">
      <c r="A67" s="14" t="s">
        <v>40</v>
      </c>
    </row>
    <row r="68" spans="1:3" x14ac:dyDescent="0.2">
      <c r="A68" t="s">
        <v>41</v>
      </c>
    </row>
    <row r="69" spans="1:3" x14ac:dyDescent="0.2">
      <c r="A69" t="s">
        <v>42</v>
      </c>
    </row>
    <row r="70" spans="1:3" x14ac:dyDescent="0.2">
      <c r="A70" s="14" t="s">
        <v>43</v>
      </c>
    </row>
    <row r="71" spans="1:3" x14ac:dyDescent="0.2">
      <c r="C71" s="11"/>
    </row>
    <row r="72" spans="1:3" x14ac:dyDescent="0.2">
      <c r="A72" s="36"/>
      <c r="B72" s="36"/>
      <c r="C72" s="9"/>
    </row>
    <row r="73" spans="1:3" x14ac:dyDescent="0.2">
      <c r="C73" s="37"/>
    </row>
    <row r="74" spans="1:3" x14ac:dyDescent="0.2">
      <c r="C74" s="37"/>
    </row>
    <row r="75" spans="1:3" x14ac:dyDescent="0.2">
      <c r="B75" s="3" t="s">
        <v>3</v>
      </c>
    </row>
    <row r="76" spans="1:3" x14ac:dyDescent="0.2">
      <c r="B76" s="3"/>
    </row>
    <row r="77" spans="1:3" x14ac:dyDescent="0.2">
      <c r="B77" s="5" t="s">
        <v>5</v>
      </c>
    </row>
    <row r="78" spans="1:3" x14ac:dyDescent="0.2">
      <c r="B78" s="5"/>
    </row>
    <row r="79" spans="1:3" x14ac:dyDescent="0.2">
      <c r="B79" s="38">
        <v>45291</v>
      </c>
    </row>
    <row r="80" spans="1:3" x14ac:dyDescent="0.2">
      <c r="A80" s="2" t="s">
        <v>18</v>
      </c>
      <c r="B80" s="5"/>
    </row>
    <row r="81" spans="1:9" x14ac:dyDescent="0.2">
      <c r="A81" s="39"/>
      <c r="B81" s="5"/>
    </row>
    <row r="83" spans="1:9" ht="17" x14ac:dyDescent="0.2">
      <c r="A83" s="14" t="s">
        <v>44</v>
      </c>
      <c r="B83" s="15">
        <v>371.69099999999997</v>
      </c>
      <c r="C83" s="16" t="s">
        <v>14</v>
      </c>
    </row>
    <row r="84" spans="1:9" x14ac:dyDescent="0.2">
      <c r="A84" s="14" t="s">
        <v>45</v>
      </c>
      <c r="B84" s="15"/>
      <c r="C84" s="16"/>
    </row>
    <row r="85" spans="1:9" x14ac:dyDescent="0.2">
      <c r="A85" t="s">
        <v>46</v>
      </c>
      <c r="B85" s="29"/>
      <c r="C85" s="16"/>
    </row>
    <row r="86" spans="1:9" x14ac:dyDescent="0.2">
      <c r="A86" s="2" t="s">
        <v>44</v>
      </c>
      <c r="B86" s="40">
        <f>SUM(B83:B85)</f>
        <v>371.69099999999997</v>
      </c>
    </row>
    <row r="89" spans="1:9" x14ac:dyDescent="0.2">
      <c r="A89" s="41" t="s">
        <v>47</v>
      </c>
    </row>
    <row r="93" spans="1:9" x14ac:dyDescent="0.2">
      <c r="E93" s="16"/>
      <c r="F93" s="16"/>
      <c r="G93" s="16"/>
      <c r="H93" s="16"/>
      <c r="I93" s="16"/>
    </row>
    <row r="96" spans="1:9" x14ac:dyDescent="0.2">
      <c r="B96" s="42"/>
    </row>
    <row r="97" spans="2:2" x14ac:dyDescent="0.2">
      <c r="B97" s="42"/>
    </row>
  </sheetData>
  <sheetProtection algorithmName="SHA-512" hashValue="aK1RXMKxqu7xzhn9W9xAiGGH2ZEr0MR4iJ85VMpLXQwQxE9Wrp5RUSRdZCN11l+a9YONToFqkr4qBpZlSyyC6w==" saltValue="d8p+PPHz5x6LwqxQjBDqfA==" spinCount="100000" sheet="1" objects="1" scenarios="1"/>
  <pageMargins left="0.7" right="0.7" top="0.75" bottom="0.75" header="0.3" footer="0.3"/>
  <pageSetup paperSize="9" scale="54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E0CA0-B307-064B-A3A5-4E6E201F6033}">
  <sheetPr>
    <pageSetUpPr fitToPage="1"/>
  </sheetPr>
  <dimension ref="A1:J103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48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49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45553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2" t="s">
        <v>18</v>
      </c>
      <c r="B11" s="10"/>
      <c r="C11" s="10"/>
      <c r="D11" s="11"/>
    </row>
    <row r="12" spans="1:4" x14ac:dyDescent="0.2">
      <c r="A12" s="26">
        <v>0.75804000000000005</v>
      </c>
      <c r="B12" s="10"/>
      <c r="C12" s="10"/>
      <c r="D12" s="11" t="s">
        <v>50</v>
      </c>
    </row>
    <row r="13" spans="1:4" x14ac:dyDescent="0.2">
      <c r="A13" s="13"/>
      <c r="B13" s="10"/>
      <c r="C13" s="10"/>
      <c r="D13" s="11"/>
    </row>
    <row r="14" spans="1:4" ht="17" x14ac:dyDescent="0.2">
      <c r="A14" s="14" t="s">
        <v>8</v>
      </c>
      <c r="B14" s="15">
        <f>C14*A12</f>
        <v>113706</v>
      </c>
      <c r="C14" s="15">
        <v>150000</v>
      </c>
      <c r="D14" s="16" t="s">
        <v>51</v>
      </c>
    </row>
    <row r="15" spans="1:4" x14ac:dyDescent="0.2">
      <c r="A15" s="14"/>
      <c r="B15" s="15"/>
      <c r="C15" s="15"/>
      <c r="D15" s="16"/>
    </row>
    <row r="16" spans="1:4" x14ac:dyDescent="0.2">
      <c r="A16" s="1" t="s">
        <v>52</v>
      </c>
      <c r="B16" s="15"/>
      <c r="C16" s="15"/>
      <c r="D16" s="16"/>
    </row>
    <row r="17" spans="1:4" ht="17" x14ac:dyDescent="0.2">
      <c r="A17" s="43">
        <v>0.33329999999999999</v>
      </c>
      <c r="B17" s="15"/>
      <c r="C17" s="15"/>
      <c r="D17" s="16" t="s">
        <v>53</v>
      </c>
    </row>
    <row r="18" spans="1:4" x14ac:dyDescent="0.2">
      <c r="A18" s="14"/>
      <c r="B18" s="15"/>
      <c r="C18" s="15"/>
      <c r="D18" s="16"/>
    </row>
    <row r="19" spans="1:4" x14ac:dyDescent="0.2">
      <c r="A19" s="1" t="s">
        <v>54</v>
      </c>
      <c r="B19" s="15">
        <f>B14/A17</f>
        <v>341152.11521152116</v>
      </c>
      <c r="C19" s="15">
        <f>C14/A17</f>
        <v>450045.00450045004</v>
      </c>
      <c r="D19" s="16"/>
    </row>
    <row r="20" spans="1:4" x14ac:dyDescent="0.2">
      <c r="A20" s="14"/>
      <c r="B20" s="15"/>
      <c r="C20" s="15"/>
      <c r="D20" s="16"/>
    </row>
    <row r="21" spans="1:4" x14ac:dyDescent="0.2">
      <c r="A21" s="18" t="s">
        <v>12</v>
      </c>
      <c r="B21" s="15"/>
      <c r="C21" s="15"/>
      <c r="D21" s="16"/>
    </row>
    <row r="22" spans="1:4" x14ac:dyDescent="0.2">
      <c r="A22" s="14"/>
      <c r="B22" s="15"/>
      <c r="C22" s="15"/>
      <c r="D22" s="16"/>
    </row>
    <row r="23" spans="1:4" ht="34" x14ac:dyDescent="0.2">
      <c r="A23" s="14" t="s">
        <v>55</v>
      </c>
      <c r="B23" s="15">
        <f>-B92</f>
        <v>429429.66000000003</v>
      </c>
      <c r="C23" s="15">
        <f>C92</f>
        <v>-566500</v>
      </c>
      <c r="D23" s="16" t="s">
        <v>56</v>
      </c>
    </row>
    <row r="24" spans="1:4" x14ac:dyDescent="0.2">
      <c r="A24" s="14"/>
      <c r="B24" s="15"/>
      <c r="C24" s="15"/>
      <c r="D24" s="16"/>
    </row>
    <row r="25" spans="1:4" x14ac:dyDescent="0.2">
      <c r="A25" s="4"/>
      <c r="B25" s="10"/>
      <c r="C25" s="10"/>
    </row>
    <row r="26" spans="1:4" x14ac:dyDescent="0.2">
      <c r="A26" s="19" t="s">
        <v>15</v>
      </c>
      <c r="B26" s="20">
        <f>B19-B92</f>
        <v>770581.77521152119</v>
      </c>
      <c r="C26" s="20">
        <f>C19-C92</f>
        <v>1016545.0045004501</v>
      </c>
      <c r="D26" s="21"/>
    </row>
    <row r="27" spans="1:4" x14ac:dyDescent="0.2">
      <c r="A27" s="2"/>
    </row>
    <row r="28" spans="1:4" x14ac:dyDescent="0.2">
      <c r="A28" s="2"/>
    </row>
    <row r="29" spans="1:4" x14ac:dyDescent="0.2">
      <c r="A29" s="7" t="s">
        <v>16</v>
      </c>
      <c r="B29" s="7"/>
      <c r="C29" s="7"/>
      <c r="D29" s="22"/>
    </row>
    <row r="30" spans="1:4" x14ac:dyDescent="0.2">
      <c r="A30" s="2" t="s">
        <v>17</v>
      </c>
      <c r="B30" s="3"/>
      <c r="C30" s="3"/>
      <c r="D30" s="23"/>
    </row>
    <row r="31" spans="1:4" x14ac:dyDescent="0.2">
      <c r="A31" s="12">
        <v>45291</v>
      </c>
      <c r="B31" s="24"/>
      <c r="C31" s="24"/>
      <c r="D31" s="24"/>
    </row>
    <row r="32" spans="1:4" x14ac:dyDescent="0.2">
      <c r="A32" s="13"/>
      <c r="B32" s="25"/>
      <c r="C32" s="25"/>
      <c r="D32" s="24"/>
    </row>
    <row r="33" spans="1:4" x14ac:dyDescent="0.2">
      <c r="A33" s="2" t="s">
        <v>18</v>
      </c>
      <c r="B33" s="24"/>
      <c r="C33" s="24"/>
      <c r="D33" s="24"/>
    </row>
    <row r="34" spans="1:4" x14ac:dyDescent="0.2">
      <c r="A34" s="26">
        <v>0.75804000000000005</v>
      </c>
      <c r="B34" s="24"/>
      <c r="C34" s="24"/>
      <c r="D34" s="26" t="s">
        <v>50</v>
      </c>
    </row>
    <row r="35" spans="1:4" x14ac:dyDescent="0.2">
      <c r="A35" s="13"/>
      <c r="B35" s="24"/>
      <c r="C35" s="24"/>
      <c r="D35" s="24"/>
    </row>
    <row r="36" spans="1:4" ht="34" x14ac:dyDescent="0.2">
      <c r="A36" s="14" t="s">
        <v>19</v>
      </c>
      <c r="B36" s="27">
        <f>C36*A$34</f>
        <v>516983.28</v>
      </c>
      <c r="C36" s="27">
        <v>682000</v>
      </c>
      <c r="D36" s="16" t="s">
        <v>57</v>
      </c>
    </row>
    <row r="37" spans="1:4" x14ac:dyDescent="0.2">
      <c r="A37" s="14" t="s">
        <v>20</v>
      </c>
      <c r="B37" s="27"/>
      <c r="C37" s="27"/>
      <c r="D37" s="16"/>
    </row>
    <row r="38" spans="1:4" ht="34" x14ac:dyDescent="0.2">
      <c r="A38" s="1" t="s">
        <v>21</v>
      </c>
      <c r="B38" s="27">
        <f>C38*A$34</f>
        <v>26834.616000000002</v>
      </c>
      <c r="C38" s="27">
        <v>35400</v>
      </c>
      <c r="D38" s="16" t="s">
        <v>57</v>
      </c>
    </row>
    <row r="39" spans="1:4" x14ac:dyDescent="0.2">
      <c r="A39" s="14"/>
      <c r="B39" s="27"/>
      <c r="C39" s="27"/>
      <c r="D39" s="11"/>
    </row>
    <row r="40" spans="1:4" x14ac:dyDescent="0.2">
      <c r="A40" s="1" t="s">
        <v>22</v>
      </c>
      <c r="B40" s="27"/>
      <c r="C40" s="27"/>
      <c r="D40" s="11"/>
    </row>
    <row r="41" spans="1:4" x14ac:dyDescent="0.2">
      <c r="A41" s="14"/>
      <c r="B41" s="27"/>
      <c r="C41" s="27"/>
      <c r="D41" s="11"/>
    </row>
    <row r="42" spans="1:4" x14ac:dyDescent="0.2">
      <c r="A42" s="14" t="s">
        <v>23</v>
      </c>
      <c r="B42" s="27"/>
      <c r="C42" s="27"/>
      <c r="D42" s="16"/>
    </row>
    <row r="43" spans="1:4" x14ac:dyDescent="0.2">
      <c r="A43" s="14" t="s">
        <v>24</v>
      </c>
      <c r="B43" s="27"/>
      <c r="C43" s="27"/>
      <c r="D43" s="11"/>
    </row>
    <row r="44" spans="1:4" x14ac:dyDescent="0.2">
      <c r="A44" s="14"/>
      <c r="B44" s="27"/>
      <c r="C44" s="27"/>
      <c r="D44" s="11"/>
    </row>
    <row r="45" spans="1:4" x14ac:dyDescent="0.2">
      <c r="A45" s="14" t="s">
        <v>25</v>
      </c>
      <c r="B45" s="27"/>
      <c r="C45" s="27"/>
      <c r="D45" s="11"/>
    </row>
    <row r="46" spans="1:4" x14ac:dyDescent="0.2">
      <c r="A46" s="14" t="s">
        <v>27</v>
      </c>
      <c r="B46" s="27"/>
      <c r="C46" s="27"/>
      <c r="D46" s="11"/>
    </row>
    <row r="47" spans="1:4" x14ac:dyDescent="0.2">
      <c r="A47" s="1" t="s">
        <v>28</v>
      </c>
      <c r="B47" s="27"/>
      <c r="C47" s="27"/>
      <c r="D47" s="11"/>
    </row>
    <row r="48" spans="1:4" ht="34" x14ac:dyDescent="0.2">
      <c r="A48" s="44" t="s">
        <v>58</v>
      </c>
      <c r="B48" s="27">
        <f>C48*A$34</f>
        <v>2046.7080000000001</v>
      </c>
      <c r="C48" s="27">
        <v>2700</v>
      </c>
      <c r="D48" s="16" t="s">
        <v>57</v>
      </c>
    </row>
    <row r="49" spans="1:4" ht="34" x14ac:dyDescent="0.2">
      <c r="A49" s="44" t="s">
        <v>59</v>
      </c>
      <c r="B49" s="27">
        <f>C49*A$34</f>
        <v>1061.2560000000001</v>
      </c>
      <c r="C49" s="27">
        <v>1400</v>
      </c>
      <c r="D49" s="16" t="s">
        <v>57</v>
      </c>
    </row>
    <row r="50" spans="1:4" ht="34" x14ac:dyDescent="0.2">
      <c r="A50" s="44" t="s">
        <v>66</v>
      </c>
      <c r="B50" s="27">
        <f>C50*A$34</f>
        <v>5003.0640000000003</v>
      </c>
      <c r="C50" s="27">
        <f>10700-4100</f>
        <v>6600</v>
      </c>
      <c r="D50" s="16" t="s">
        <v>57</v>
      </c>
    </row>
    <row r="51" spans="1:4" x14ac:dyDescent="0.2">
      <c r="A51" s="14"/>
      <c r="B51" s="27"/>
      <c r="C51" s="27"/>
      <c r="D51" s="11"/>
    </row>
    <row r="52" spans="1:4" x14ac:dyDescent="0.2">
      <c r="A52" s="14" t="s">
        <v>29</v>
      </c>
      <c r="B52" s="27"/>
      <c r="C52" s="27"/>
      <c r="D52" s="16"/>
    </row>
    <row r="53" spans="1:4" x14ac:dyDescent="0.2">
      <c r="A53" s="14" t="s">
        <v>30</v>
      </c>
      <c r="B53" s="27"/>
      <c r="C53" s="27"/>
      <c r="D53" s="11"/>
    </row>
    <row r="54" spans="1:4" x14ac:dyDescent="0.2">
      <c r="A54" s="14" t="s">
        <v>31</v>
      </c>
      <c r="B54" s="27"/>
      <c r="C54" s="27"/>
      <c r="D54" s="16"/>
    </row>
    <row r="55" spans="1:4" ht="34" x14ac:dyDescent="0.2">
      <c r="A55" s="14" t="s">
        <v>32</v>
      </c>
      <c r="B55" s="27">
        <f>C55*A$34</f>
        <v>4093.4160000000002</v>
      </c>
      <c r="C55" s="27">
        <v>5400</v>
      </c>
      <c r="D55" s="16" t="s">
        <v>57</v>
      </c>
    </row>
    <row r="56" spans="1:4" ht="34" x14ac:dyDescent="0.2">
      <c r="A56" s="14" t="s">
        <v>60</v>
      </c>
      <c r="B56" s="27">
        <f t="shared" ref="B56" si="0">C56*A$34</f>
        <v>25394.34</v>
      </c>
      <c r="C56" s="27">
        <v>33500</v>
      </c>
      <c r="D56" s="16" t="s">
        <v>57</v>
      </c>
    </row>
    <row r="57" spans="1:4" x14ac:dyDescent="0.2">
      <c r="A57" s="14"/>
      <c r="B57" s="27"/>
      <c r="C57" s="27"/>
      <c r="D57" s="11"/>
    </row>
    <row r="58" spans="1:4" ht="34" x14ac:dyDescent="0.2">
      <c r="A58" s="14" t="s">
        <v>33</v>
      </c>
      <c r="B58" s="27">
        <f>C58*A$34</f>
        <v>8035.2240000000002</v>
      </c>
      <c r="C58" s="27">
        <f>3600+7000</f>
        <v>10600</v>
      </c>
      <c r="D58" s="16" t="s">
        <v>57</v>
      </c>
    </row>
    <row r="59" spans="1:4" ht="34" x14ac:dyDescent="0.2">
      <c r="A59" s="14" t="s">
        <v>67</v>
      </c>
      <c r="B59" s="27">
        <f>C59*A$34</f>
        <v>454.82400000000001</v>
      </c>
      <c r="C59" s="27">
        <v>600</v>
      </c>
      <c r="D59" s="16" t="s">
        <v>57</v>
      </c>
    </row>
    <row r="60" spans="1:4" x14ac:dyDescent="0.2">
      <c r="A60" s="14"/>
      <c r="B60" s="27"/>
      <c r="C60" s="27"/>
      <c r="D60" s="16"/>
    </row>
    <row r="61" spans="1:4" x14ac:dyDescent="0.2">
      <c r="A61" s="14"/>
      <c r="B61" s="27"/>
      <c r="C61" s="27"/>
      <c r="D61" s="11"/>
    </row>
    <row r="62" spans="1:4" x14ac:dyDescent="0.2">
      <c r="A62" s="14" t="s">
        <v>34</v>
      </c>
      <c r="B62" s="27">
        <f>SUM(B42:B59)</f>
        <v>46088.832000000002</v>
      </c>
      <c r="C62" s="27">
        <f>SUM(C42:C59)</f>
        <v>60800</v>
      </c>
      <c r="D62" s="11"/>
    </row>
    <row r="63" spans="1:4" x14ac:dyDescent="0.2">
      <c r="A63" s="28"/>
      <c r="B63" s="29"/>
      <c r="C63" s="29"/>
      <c r="D63" s="30"/>
    </row>
    <row r="64" spans="1:4" x14ac:dyDescent="0.2">
      <c r="A64" s="31" t="s">
        <v>16</v>
      </c>
      <c r="B64" s="32">
        <f>B38+B62</f>
        <v>72923.448000000004</v>
      </c>
      <c r="C64" s="32">
        <f>C38+C62</f>
        <v>96200</v>
      </c>
      <c r="D64" s="33"/>
    </row>
    <row r="65" spans="1:4" x14ac:dyDescent="0.2">
      <c r="B65" s="10"/>
      <c r="C65" s="10"/>
      <c r="D65" s="11"/>
    </row>
    <row r="66" spans="1:4" x14ac:dyDescent="0.2">
      <c r="B66" s="3"/>
      <c r="C66" s="10"/>
      <c r="D66" s="10"/>
    </row>
    <row r="67" spans="1:4" x14ac:dyDescent="0.2">
      <c r="A67" s="34" t="s">
        <v>35</v>
      </c>
      <c r="B67" s="35">
        <f>ROUND((B26/B36),1)</f>
        <v>1.5</v>
      </c>
      <c r="C67" s="45"/>
      <c r="D67" s="10"/>
    </row>
    <row r="68" spans="1:4" x14ac:dyDescent="0.2">
      <c r="A68" s="34" t="s">
        <v>36</v>
      </c>
      <c r="B68" s="35">
        <f>ROUND((B26/B38),1)</f>
        <v>28.7</v>
      </c>
      <c r="C68" s="45"/>
      <c r="D68" s="10"/>
    </row>
    <row r="69" spans="1:4" x14ac:dyDescent="0.2">
      <c r="A69" s="34" t="s">
        <v>37</v>
      </c>
      <c r="B69" s="35">
        <f>ROUND((B26/B64),1)</f>
        <v>10.6</v>
      </c>
      <c r="C69" s="45"/>
      <c r="D69" s="10"/>
    </row>
    <row r="72" spans="1:4" x14ac:dyDescent="0.2">
      <c r="A72" s="7" t="s">
        <v>38</v>
      </c>
      <c r="B72" s="8"/>
      <c r="C72" s="8"/>
      <c r="D72" s="9"/>
    </row>
    <row r="73" spans="1:4" x14ac:dyDescent="0.2">
      <c r="D73" s="10"/>
    </row>
    <row r="74" spans="1:4" x14ac:dyDescent="0.2">
      <c r="A74" s="14" t="s">
        <v>61</v>
      </c>
    </row>
    <row r="75" spans="1:4" x14ac:dyDescent="0.2">
      <c r="A75" s="14" t="s">
        <v>62</v>
      </c>
    </row>
    <row r="77" spans="1:4" x14ac:dyDescent="0.2">
      <c r="D77" s="11"/>
    </row>
    <row r="78" spans="1:4" x14ac:dyDescent="0.2">
      <c r="A78" s="36"/>
      <c r="B78" s="36"/>
      <c r="C78" s="36"/>
      <c r="D78" s="9"/>
    </row>
    <row r="79" spans="1:4" x14ac:dyDescent="0.2">
      <c r="D79" s="37"/>
    </row>
    <row r="80" spans="1:4" x14ac:dyDescent="0.2">
      <c r="D80" s="37"/>
    </row>
    <row r="81" spans="1:4" x14ac:dyDescent="0.2">
      <c r="B81" s="3" t="s">
        <v>3</v>
      </c>
      <c r="C81" s="3" t="s">
        <v>49</v>
      </c>
    </row>
    <row r="82" spans="1:4" x14ac:dyDescent="0.2">
      <c r="B82" s="3"/>
      <c r="C82" s="3"/>
    </row>
    <row r="83" spans="1:4" x14ac:dyDescent="0.2">
      <c r="B83" s="5" t="s">
        <v>5</v>
      </c>
      <c r="C83" s="5" t="s">
        <v>5</v>
      </c>
    </row>
    <row r="84" spans="1:4" x14ac:dyDescent="0.2">
      <c r="B84" s="5"/>
      <c r="C84" s="5"/>
    </row>
    <row r="85" spans="1:4" x14ac:dyDescent="0.2">
      <c r="B85" s="38">
        <v>45291</v>
      </c>
      <c r="C85" s="38">
        <v>45291</v>
      </c>
    </row>
    <row r="86" spans="1:4" x14ac:dyDescent="0.2">
      <c r="A86" s="2" t="s">
        <v>18</v>
      </c>
      <c r="B86" s="5"/>
      <c r="C86" s="5"/>
    </row>
    <row r="87" spans="1:4" x14ac:dyDescent="0.2">
      <c r="A87" s="39">
        <f>A12</f>
        <v>0.75804000000000005</v>
      </c>
      <c r="B87" s="5"/>
      <c r="C87" s="5"/>
      <c r="D87" s="11" t="s">
        <v>50</v>
      </c>
    </row>
    <row r="89" spans="1:4" ht="34" x14ac:dyDescent="0.2">
      <c r="A89" s="14" t="s">
        <v>63</v>
      </c>
      <c r="B89" s="15">
        <f>C89*A87</f>
        <v>67010.736000000004</v>
      </c>
      <c r="C89" s="15">
        <v>88400</v>
      </c>
      <c r="D89" s="16" t="s">
        <v>57</v>
      </c>
    </row>
    <row r="90" spans="1:4" ht="34" x14ac:dyDescent="0.2">
      <c r="A90" s="14" t="s">
        <v>64</v>
      </c>
      <c r="B90" s="15">
        <f>C90*A87</f>
        <v>-477261.98400000005</v>
      </c>
      <c r="C90" s="15">
        <f>-613700-15900</f>
        <v>-629600</v>
      </c>
      <c r="D90" s="16" t="s">
        <v>57</v>
      </c>
    </row>
    <row r="91" spans="1:4" ht="34" x14ac:dyDescent="0.2">
      <c r="A91" t="s">
        <v>46</v>
      </c>
      <c r="B91" s="29">
        <f>C91*A87</f>
        <v>-19178.412</v>
      </c>
      <c r="C91" s="29">
        <f>-19800-5500</f>
        <v>-25300</v>
      </c>
      <c r="D91" s="16" t="s">
        <v>57</v>
      </c>
    </row>
    <row r="92" spans="1:4" x14ac:dyDescent="0.2">
      <c r="A92" s="2" t="s">
        <v>65</v>
      </c>
      <c r="B92" s="40">
        <f>SUM(B89:B91)</f>
        <v>-429429.66000000003</v>
      </c>
      <c r="C92" s="40">
        <f>SUM(C89:C91)</f>
        <v>-566500</v>
      </c>
    </row>
    <row r="95" spans="1:4" x14ac:dyDescent="0.2">
      <c r="A95" s="41" t="s">
        <v>47</v>
      </c>
    </row>
    <row r="99" spans="2:10" x14ac:dyDescent="0.2">
      <c r="F99" s="16"/>
      <c r="G99" s="16"/>
      <c r="H99" s="16"/>
      <c r="I99" s="16"/>
      <c r="J99" s="16"/>
    </row>
    <row r="102" spans="2:10" x14ac:dyDescent="0.2">
      <c r="B102" s="42"/>
      <c r="C102" s="42"/>
    </row>
    <row r="103" spans="2:10" x14ac:dyDescent="0.2">
      <c r="B103" s="42"/>
      <c r="C103" s="42"/>
    </row>
  </sheetData>
  <sheetProtection algorithmName="SHA-512" hashValue="+gndDGVegDD1YUNjkhHEiiiHeRjrtekP7PfGIVqCARdVpmOJrUb2o1jsyBTU6+3goGq4t4fQ5GZXgVWx6mmlBA==" saltValue="AZ1ETAvXP+pTxdKhol+4pQ==" spinCount="100000" sheet="1" objects="1" scenarios="1"/>
  <pageMargins left="0.7" right="0.7" top="0.75" bottom="0.75" header="0.3" footer="0.3"/>
  <pageSetup paperSize="9" scale="44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Martek Holdings 060924</vt:lpstr>
      <vt:lpstr>AI Mistral Topco 180924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2025-05-23T10:50:48Z</dcterms:created>
  <dcterms:modified xsi:type="dcterms:W3CDTF">2025-05-23T10:56:36Z</dcterms:modified>
</cp:coreProperties>
</file>