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Financials (excl. banks)/"/>
    </mc:Choice>
  </mc:AlternateContent>
  <xr:revisionPtr revIDLastSave="0" documentId="13_ncr:1_{0E164221-C4D8-734D-9C46-7E87D02D9D77}" xr6:coauthVersionLast="47" xr6:coauthVersionMax="47" xr10:uidLastSave="{00000000-0000-0000-0000-000000000000}"/>
  <workbookProtection workbookAlgorithmName="SHA-512" workbookHashValue="Vd9ODZjBZmkz8SRACiPi0ZOYOtMvKztcw+udgO3zRUT8jpydCvK2fd/wWfS8RQfOPTOwEkGuN6x4TD2oOUZQqA==" workbookSaltValue="FAzKNzT0JAS1bbuQxum/nQ==" workbookSpinCount="100000" lockStructure="1"/>
  <bookViews>
    <workbookView xWindow="1580" yWindow="2000" windowWidth="26840" windowHeight="14760" xr2:uid="{0E1A1F8B-0382-6848-BEBD-2E30D2ADFBD1}"/>
  </bookViews>
  <sheets>
    <sheet name="Mypos World 080224" sheetId="1" r:id="rId1"/>
    <sheet name="Castel Underwriting 010524" sheetId="2" r:id="rId2"/>
    <sheet name="Threesixty Services 020724" sheetId="3" r:id="rId3"/>
    <sheet name="Payment Assist 150924" sheetId="4" r:id="rId4"/>
    <sheet name="Hood Group 291024" sheetId="5" r:id="rId5"/>
    <sheet name="CCS Group Holdings 071124" sheetId="6" r:id="rId6"/>
    <sheet name="Stagemount 151124" sheetId="7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7" l="1"/>
  <c r="B91" i="6"/>
  <c r="B60" i="6"/>
  <c r="B29" i="6"/>
  <c r="B21" i="6"/>
  <c r="B60" i="4"/>
  <c r="B88" i="4"/>
  <c r="B21" i="4" s="1"/>
  <c r="B58" i="4"/>
  <c r="B17" i="4"/>
  <c r="B26" i="2"/>
  <c r="B29" i="2"/>
  <c r="B21" i="2"/>
  <c r="C85" i="7"/>
  <c r="A80" i="7"/>
  <c r="B82" i="7" s="1"/>
  <c r="B85" i="7" s="1"/>
  <c r="B19" i="7" s="1"/>
  <c r="B53" i="7"/>
  <c r="B55" i="7" s="1"/>
  <c r="B14" i="7"/>
  <c r="B62" i="6"/>
  <c r="B26" i="6"/>
  <c r="C19" i="6"/>
  <c r="B19" i="6" s="1"/>
  <c r="B15" i="6"/>
  <c r="A12" i="6"/>
  <c r="B83" i="5"/>
  <c r="B51" i="5"/>
  <c r="B53" i="5" s="1"/>
  <c r="B20" i="5"/>
  <c r="B56" i="5" s="1"/>
  <c r="F99" i="4"/>
  <c r="E99" i="4"/>
  <c r="G98" i="4"/>
  <c r="J98" i="4" s="1"/>
  <c r="G97" i="4"/>
  <c r="G99" i="4" s="1"/>
  <c r="D92" i="4"/>
  <c r="B24" i="4"/>
  <c r="B81" i="3"/>
  <c r="B56" i="3"/>
  <c r="B51" i="3"/>
  <c r="B53" i="3" s="1"/>
  <c r="B20" i="3"/>
  <c r="C92" i="2"/>
  <c r="A87" i="2"/>
  <c r="B89" i="2" s="1"/>
  <c r="B92" i="2" s="1"/>
  <c r="B60" i="2"/>
  <c r="B62" i="2" s="1"/>
  <c r="C19" i="2"/>
  <c r="C21" i="2" s="1"/>
  <c r="B17" i="2"/>
  <c r="B15" i="2"/>
  <c r="B97" i="1"/>
  <c r="C62" i="1"/>
  <c r="B62" i="1" s="1"/>
  <c r="C60" i="1"/>
  <c r="B52" i="1"/>
  <c r="B51" i="1"/>
  <c r="B50" i="1"/>
  <c r="B49" i="1"/>
  <c r="B48" i="1"/>
  <c r="B47" i="1"/>
  <c r="B46" i="1"/>
  <c r="B35" i="1"/>
  <c r="B33" i="1"/>
  <c r="B15" i="1"/>
  <c r="B23" i="1" s="1"/>
  <c r="B66" i="6" l="1"/>
  <c r="C64" i="1"/>
  <c r="C66" i="1" s="1"/>
  <c r="B60" i="1"/>
  <c r="B64" i="1" s="1"/>
  <c r="B66" i="1" s="1"/>
  <c r="B71" i="1" s="1"/>
  <c r="B60" i="7"/>
  <c r="B59" i="7"/>
  <c r="B58" i="7"/>
  <c r="J97" i="4"/>
  <c r="J101" i="4" s="1"/>
  <c r="B56" i="4" s="1"/>
  <c r="B63" i="4"/>
  <c r="B19" i="2"/>
  <c r="B69" i="1"/>
  <c r="B67" i="6" l="1"/>
  <c r="B65" i="6"/>
  <c r="B36" i="4"/>
  <c r="B64" i="4" s="1"/>
  <c r="B65" i="4"/>
  <c r="B67" i="2"/>
  <c r="B66" i="2"/>
  <c r="B65" i="2"/>
</calcChain>
</file>

<file path=xl/sharedStrings.xml><?xml version="1.0" encoding="utf-8"?>
<sst xmlns="http://schemas.openxmlformats.org/spreadsheetml/2006/main" count="470" uniqueCount="153">
  <si>
    <t>Target Company</t>
  </si>
  <si>
    <t>Mypos World Ltd</t>
  </si>
  <si>
    <t>Currency</t>
  </si>
  <si>
    <t>GBP</t>
  </si>
  <si>
    <t>EUR</t>
  </si>
  <si>
    <t>Display</t>
  </si>
  <si>
    <t>000s</t>
  </si>
  <si>
    <t>Enterprise Value</t>
  </si>
  <si>
    <t>Date Completed:</t>
  </si>
  <si>
    <t>EUR/GBP Exchange Rate:</t>
  </si>
  <si>
    <t>Source: www.oanda.com - as at 08/02/2024</t>
  </si>
  <si>
    <t>Deal value (GBP)</t>
  </si>
  <si>
    <t>Source: www.reuters.com "Advent to buy UK payments firm myPOS valued at over $500 million" dated 16/11/2024; www.fintechfutures.com "Advent International snaps up UK paytech myPOS" dated 20/11/2023; www.marketsand markets.com "Advent International Acquires myPOS to Strengthen Digital Payments Portfolio" dated 29/11/2023; approximate</t>
  </si>
  <si>
    <t>Adjustments:</t>
  </si>
  <si>
    <t>EV</t>
  </si>
  <si>
    <t>Normalised EBITDA</t>
  </si>
  <si>
    <t>Reporting Date:</t>
  </si>
  <si>
    <t>Revenue</t>
  </si>
  <si>
    <t>Source: Mypos World Ltd annual report and financial statements for the year ended 31/12/2023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</si>
  <si>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</si>
  <si>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</si>
  <si>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</si>
  <si>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</si>
  <si>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</si>
  <si>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</si>
  <si>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</si>
  <si>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</si>
  <si>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Impairment and other charges</t>
  </si>
  <si>
    <t>Loans provided</t>
  </si>
  <si>
    <t>Trade receivables</t>
  </si>
  <si>
    <t>Card scheme receivables</t>
  </si>
  <si>
    <t>Stock impairment</t>
  </si>
  <si>
    <t>Impairment of Goodwill</t>
  </si>
  <si>
    <t>Work in progress</t>
  </si>
  <si>
    <t>reversed impairment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</si>
  <si>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</si>
  <si>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</si>
  <si>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</si>
  <si>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</si>
  <si>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</si>
  <si>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</si>
  <si>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</si>
  <si>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</si>
  <si>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</si>
  <si>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</si>
  <si>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Source:</t>
  </si>
  <si>
    <t>00/00/2000</t>
  </si>
  <si>
    <t>USD/GBP Exchange Rate:</t>
  </si>
  <si>
    <t>Cash and cash Equivalents</t>
  </si>
  <si>
    <t>Debt</t>
  </si>
  <si>
    <t>Lease Liabilities</t>
  </si>
  <si>
    <t>Net debt</t>
  </si>
  <si>
    <t>© 2025 Business Valuation Benchmarks Ltd</t>
  </si>
  <si>
    <t>USD</t>
  </si>
  <si>
    <t>Source: www.oanda.com</t>
  </si>
  <si>
    <t>Cash consideration (GBP)</t>
  </si>
  <si>
    <t>Source: Ryan Specialty Holdings Inc Form 10-Q for the quarterly period ended 31/09/2024; note 3. Mergers and Acquisitions</t>
  </si>
  <si>
    <t>Shares consideration (GBP)</t>
  </si>
  <si>
    <t>Total consideration</t>
  </si>
  <si>
    <t>Source: Ryan Specialty Underwriting Managers International Limited (prev. Castel Underwriting Agencies Limited) consolidated financial statements for the year ended 31/12/2023</t>
  </si>
  <si>
    <t>Forex gain</t>
  </si>
  <si>
    <t>Exceptional items</t>
  </si>
  <si>
    <t>Ryan Specialty Underwriting Managers International Limited (prev. Castel Underwriting Agencies Limited) consolidated financial statements for the year ended 31/12/2023</t>
  </si>
  <si>
    <t>Ryan Specialty Holdings Inc press release dated 21/12/2023</t>
  </si>
  <si>
    <t>Ryan Specialty Holdings Inc news release dated 01/05/2023</t>
  </si>
  <si>
    <t>Castel Underwriting Agencies Limited PSC02 notice dated 06/05/2024</t>
  </si>
  <si>
    <t>Ryan Specialty Holdings Inc Form 10-Q for the quarterly period ended 31/09/2024</t>
  </si>
  <si>
    <t>Threesixty Services Limited</t>
  </si>
  <si>
    <t>Source: Fintel plc press release dated 03/07/2024; gross cash consideration</t>
  </si>
  <si>
    <t>Source: Fintel plc press release dated 03/07/2024; external revenue</t>
  </si>
  <si>
    <t xml:space="preserve">Source: </t>
  </si>
  <si>
    <t>Fintel plc press release dated 28/06/2024</t>
  </si>
  <si>
    <t>Fintel plc press release dated 03/07/2024</t>
  </si>
  <si>
    <t>Threesixty Services Limited PSC02 notice dated 03/07/2024</t>
  </si>
  <si>
    <t>Payment Assist Ltd</t>
  </si>
  <si>
    <t>Consideration (GBP)</t>
  </si>
  <si>
    <t>Source: Manx Financial Group plc press release dated 16/09/2024</t>
  </si>
  <si>
    <t>Percentage acquired:</t>
  </si>
  <si>
    <r>
      <t xml:space="preserve">Source: Manx Financial Group plc press release dated 16/09/2024; </t>
    </r>
    <r>
      <rPr>
        <sz val="10"/>
        <color theme="1"/>
        <rFont val="Calibri (Body)"/>
      </rPr>
      <t>"Manx Financial Group PLC, the holding company providing a range of diversified financial services to the Isle of Man and the United Kingdom, announces it has brought forward the acquisition of the remaining 49.9% interest in Payment Assist Limited (Payment Assist"). The transaction was completed on 13 September 2024. From this date, the Group will hold 100% of Payment Assist and fully consolidate Payment Assist's trading results."</t>
    </r>
    <r>
      <rPr>
        <sz val="10"/>
        <color theme="1"/>
        <rFont val="Calibri"/>
        <family val="2"/>
        <scheme val="minor"/>
      </rPr>
      <t xml:space="preserve"> "On 16 May 2022, Manx Financial (the Group) announced an Agreement to acquire a 50.1% interest in Payment Assist by Manx Ventures Limited ("Manx Ventures"), a wholly owned subsidiary of the Group. The Group also announced Manx Ventures had entered into an Option to acquire the remaining shareholding in Payment Assist for £5 million  at any time for a period of two years after publication by Payment Assist of its audited accounts for the period to 31 December 2024."</t>
    </r>
  </si>
  <si>
    <t>Implied value</t>
  </si>
  <si>
    <t>Net debt - as at 31/12/2023</t>
  </si>
  <si>
    <t>Source: Source: Payment Assist Ltd financial statements for the year ended  31/12/2023; see below</t>
  </si>
  <si>
    <t>Note: Implied operating profit</t>
  </si>
  <si>
    <t>Profit before tax</t>
  </si>
  <si>
    <t>Source: Source: Payment Assist Ltd financial statements for the year ended  31/12/2023</t>
  </si>
  <si>
    <t>Estimated interest expense</t>
  </si>
  <si>
    <t>Source: Source: Payment Assist Ltd financial statements for the year ended  31/12/2023; note 10 Secured debts; for calculation see below</t>
  </si>
  <si>
    <t>Payment Assist Ltd financial statements for the year ended  31/12/2023</t>
  </si>
  <si>
    <t>Payment Assist Ltd CS01 Confirmation Statement dated 15/11/2024</t>
  </si>
  <si>
    <t>Manx Financial Group plc press release dated 16/09/2024</t>
  </si>
  <si>
    <t>Secured debt</t>
  </si>
  <si>
    <t>Source: Source: Payment Assist Ltd financial statements for the year ended  31/12/2023; see below calculation of estimated interest expense for further detail on secured</t>
  </si>
  <si>
    <t>For the Year Ended 31/12/2023</t>
  </si>
  <si>
    <t>Year Ended 31/12/2022</t>
  </si>
  <si>
    <t>Year Ended 31/12/2023</t>
  </si>
  <si>
    <t>Average Balance</t>
  </si>
  <si>
    <t>Interest Rate</t>
  </si>
  <si>
    <t>Notes</t>
  </si>
  <si>
    <t>Estimated Interest Expense</t>
  </si>
  <si>
    <t>£000s</t>
  </si>
  <si>
    <t>%</t>
  </si>
  <si>
    <t>Intercompany Bank Loan</t>
  </si>
  <si>
    <t>Source: Payment Assist Ltd financial statements for the year ended  31/12/2023; note 10 Secured debts</t>
  </si>
  <si>
    <t xml:space="preserve">CBILS </t>
  </si>
  <si>
    <t>Total loans</t>
  </si>
  <si>
    <t>Notes:</t>
  </si>
  <si>
    <t>Hood Group Limited</t>
  </si>
  <si>
    <t>Source: MarshBerry press release dated 07/11/2024; Connection Capital LLP news release dated 06/11/2024; deal value</t>
  </si>
  <si>
    <t>Source: Hood Group Limited consolidated financial statements for the year ended 31/12/2023</t>
  </si>
  <si>
    <t>N/A</t>
  </si>
  <si>
    <t>Hood Group Limited consolidated financial statements for the year ended 31/12/2023</t>
  </si>
  <si>
    <t>MarshBerry press release dated 07/11/2024</t>
  </si>
  <si>
    <t>Connection Capital LLP news release dated 06/11/2024</t>
  </si>
  <si>
    <t>Gateley plc news release dated 10/11/2024</t>
  </si>
  <si>
    <t>Hood Group Limited PSC02 notice dated 11/11/2024</t>
  </si>
  <si>
    <t>CCS Group Holdings Limited</t>
  </si>
  <si>
    <t>CAD</t>
  </si>
  <si>
    <t>CAD/GBP Exchange Rate:</t>
  </si>
  <si>
    <t>Source: Everyday People Financial Corp press release dated 07/11/2024</t>
  </si>
  <si>
    <t>Source: Everyday People Financial Corp press release dated 07/11/2024; includes holdback of £125,000 subject to adjustments, and to be paid approximately 90 days following the closing date; excludes earn-out of up-to £393.75k</t>
  </si>
  <si>
    <t>Deferred consideration (GBP)</t>
  </si>
  <si>
    <t>Net cash - as at 30/04/2024</t>
  </si>
  <si>
    <t>Source: CCS Group Holdings Limited consolidated financial statements for the year ended 30/04/2024</t>
  </si>
  <si>
    <t>CCS Group Holdings Limited consolidated financial statements for the year ended 30/04/2024</t>
  </si>
  <si>
    <t>Everyday People Financial Corp press release dated 23/09/2024</t>
  </si>
  <si>
    <t>Everyday People Financial Corp press release dated 07/11/2024</t>
  </si>
  <si>
    <t>CCS Group Holdings Limited PSC02 notice dated 21/11/2024</t>
  </si>
  <si>
    <t>Net cash</t>
  </si>
  <si>
    <t>Stagemount Limited (QuidMarket)</t>
  </si>
  <si>
    <t>Source: www.oanda.com - as at 15/11/2024</t>
  </si>
  <si>
    <t>Source: Propel Holdings Inc Consolidated financial statements for the years ended 31/12/2024 and 2023; note 22 Business combinations</t>
  </si>
  <si>
    <t>Cash acquired</t>
  </si>
  <si>
    <t>Source: Stagemount Limited financial statements for the year ended 31/12/2023</t>
  </si>
  <si>
    <t>Stagemount Limited financial statements for the year ended 31/12/2023</t>
  </si>
  <si>
    <t>Propel Holdings Inc press release dated 26/09/2024</t>
  </si>
  <si>
    <t>Propel Holdings Inc press release dated 15/11/2024</t>
  </si>
  <si>
    <t>Stagemount Limited PSC02 notice dated 10/12/2024</t>
  </si>
  <si>
    <t>Propel Holdings Inc Consolidated financial statements for the years ended 31/12/2024 and 2023</t>
  </si>
  <si>
    <t>Cash</t>
  </si>
  <si>
    <t>Castel Underwriting</t>
  </si>
  <si>
    <t xml:space="preserve"> </t>
  </si>
  <si>
    <t>Fair-value of contingently returnable consideration</t>
  </si>
  <si>
    <t>Estimated Interest Expense Calculation</t>
  </si>
  <si>
    <t>1. The intercompany loan is a bank loan with Conister Bank Limited, a related party of the company. The bank loan in denominated in Pound Sterling with a nominal interest rate of 6% and the final instalment is due on 4 July 2025.</t>
  </si>
  <si>
    <t xml:space="preserve">2.  The Coronavirus Business Interruption Loan Scheme (CIBLS) is denominated in Pound Sterling with a nominal interest rate of 9.5% and the final instalment is due on 7 September 2026. </t>
  </si>
  <si>
    <t>Source: Stagemount Limited financial statements for the year ended 31/12/2023; adjustment for impairment of improvements to property</t>
  </si>
  <si>
    <t>Mypos World Ltd annual report and financial statements for the year ended 31/12/2023</t>
  </si>
  <si>
    <t>www.marketsand markets.com "Advent International Acquires myPOS to Strengthen Digital Payments Portfolio" dated 29/11/2023</t>
  </si>
  <si>
    <t>www.fintechfutures.com "Advent International snaps up UK paytech myPOS" dated 20/11/2023</t>
  </si>
  <si>
    <t>www.reuters.com "Advent to buy UK payments firm myPOS valued at over $500 million" dated 16/11/2024</t>
  </si>
  <si>
    <t>Advent International news release dated 16/11/2023</t>
  </si>
  <si>
    <t>Mypos World Ltd PSC02 notice dated 20/02/2024</t>
  </si>
  <si>
    <t>Source: Ryan Specialty Holdings Inc Form 10-Q for the quarterly period ended 31/09/2024; note 3. Mergers and Acquisitions; see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</si>
</sst>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"/>
    <numFmt numFmtId="170" formatCode="0.0%"/>
    <numFmt numFmtId="171" formatCode="#,##0.0_);[Red]\(#,##0.0\)"/>
    <numFmt numFmtId="172" formatCode="#,##0.0000_);[Red]\(#,##0.0000\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 (Body)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38" fontId="0" fillId="0" borderId="0" xfId="1" applyNumberFormat="1" applyFont="1" applyFill="1" applyAlignment="1">
      <alignment vertical="top"/>
    </xf>
    <xf numFmtId="0" fontId="0" fillId="0" borderId="0" xfId="0" applyAlignment="1">
      <alignment horizontal="left" vertical="top" indent="1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9" fontId="0" fillId="0" borderId="0" xfId="0" applyNumberFormat="1"/>
    <xf numFmtId="0" fontId="0" fillId="0" borderId="0" xfId="0" applyAlignment="1">
      <alignment horizontal="left" vertical="top"/>
    </xf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170" fontId="0" fillId="0" borderId="0" xfId="2" applyNumberFormat="1" applyFont="1" applyAlignment="1">
      <alignment horizontal="left" vertical="top"/>
    </xf>
    <xf numFmtId="0" fontId="9" fillId="0" borderId="0" xfId="0" applyFont="1" applyAlignment="1">
      <alignment vertical="top"/>
    </xf>
    <xf numFmtId="38" fontId="5" fillId="0" borderId="0" xfId="1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171" fontId="0" fillId="0" borderId="0" xfId="1" applyNumberFormat="1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38" fontId="2" fillId="2" borderId="0" xfId="1" applyNumberFormat="1" applyFont="1" applyFill="1" applyAlignment="1">
      <alignment vertical="top"/>
    </xf>
    <xf numFmtId="170" fontId="0" fillId="0" borderId="0" xfId="2" applyNumberFormat="1" applyFont="1" applyAlignment="1">
      <alignment vertical="top"/>
    </xf>
    <xf numFmtId="38" fontId="8" fillId="0" borderId="0" xfId="1" applyNumberFormat="1" applyFont="1" applyAlignment="1">
      <alignment horizontal="center" vertical="center"/>
    </xf>
    <xf numFmtId="38" fontId="0" fillId="0" borderId="0" xfId="0" applyNumberFormat="1" applyAlignment="1">
      <alignment vertical="top"/>
    </xf>
    <xf numFmtId="38" fontId="0" fillId="0" borderId="2" xfId="1" applyNumberFormat="1" applyFont="1" applyFill="1" applyBorder="1" applyAlignment="1">
      <alignment vertical="top"/>
    </xf>
    <xf numFmtId="38" fontId="2" fillId="2" borderId="2" xfId="1" applyNumberFormat="1" applyFont="1" applyFill="1" applyBorder="1" applyAlignment="1">
      <alignment vertical="top"/>
    </xf>
    <xf numFmtId="38" fontId="2" fillId="0" borderId="0" xfId="1" applyNumberFormat="1" applyFont="1" applyFill="1" applyAlignment="1">
      <alignment vertical="top"/>
    </xf>
    <xf numFmtId="38" fontId="0" fillId="0" borderId="0" xfId="0" applyNumberFormat="1"/>
    <xf numFmtId="38" fontId="2" fillId="2" borderId="1" xfId="0" applyNumberFormat="1" applyFont="1" applyFill="1" applyBorder="1"/>
    <xf numFmtId="170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0" fontId="6" fillId="0" borderId="0" xfId="0" applyFont="1"/>
    <xf numFmtId="170" fontId="0" fillId="0" borderId="0" xfId="2" applyNumberFormat="1" applyFont="1" applyFill="1" applyBorder="1"/>
    <xf numFmtId="43" fontId="2" fillId="0" borderId="0" xfId="1" applyFont="1" applyFill="1" applyBorder="1"/>
    <xf numFmtId="0" fontId="8" fillId="0" borderId="0" xfId="0" quotePrefix="1" applyFont="1" applyAlignment="1">
      <alignment horizontal="left" vertical="top" wrapText="1"/>
    </xf>
    <xf numFmtId="43" fontId="0" fillId="0" borderId="0" xfId="1" applyFont="1" applyFill="1" applyBorder="1"/>
    <xf numFmtId="167" fontId="2" fillId="2" borderId="4" xfId="1" applyNumberFormat="1" applyFont="1" applyFill="1" applyBorder="1" applyAlignment="1">
      <alignment horizontal="right"/>
    </xf>
    <xf numFmtId="40" fontId="0" fillId="0" borderId="0" xfId="1" applyNumberFormat="1" applyFont="1" applyAlignment="1">
      <alignment wrapText="1"/>
    </xf>
    <xf numFmtId="172" fontId="0" fillId="0" borderId="0" xfId="1" applyNumberFormat="1" applyFont="1" applyAlignment="1">
      <alignment horizontal="left"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4F004-9674-5F40-BC7E-72BB079028CE}">
  <sheetPr>
    <pageSetUpPr fitToPage="1"/>
  </sheetPr>
  <dimension ref="A1:J10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45330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0.85306999999999999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68" x14ac:dyDescent="0.2">
      <c r="A15" s="15" t="s">
        <v>11</v>
      </c>
      <c r="B15" s="16">
        <f>C15*A12</f>
        <v>426535</v>
      </c>
      <c r="C15" s="16">
        <v>500000</v>
      </c>
      <c r="D15" s="17" t="s">
        <v>12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hidden="1" x14ac:dyDescent="0.2">
      <c r="A18" s="18" t="s">
        <v>13</v>
      </c>
      <c r="B18" s="16"/>
      <c r="C18" s="16"/>
      <c r="D18" s="17"/>
    </row>
    <row r="19" spans="1:4" hidden="1" x14ac:dyDescent="0.2">
      <c r="A19" s="15"/>
      <c r="B19" s="16"/>
      <c r="C19" s="16"/>
      <c r="D19" s="17"/>
    </row>
    <row r="20" spans="1:4" hidden="1" x14ac:dyDescent="0.2">
      <c r="A20" s="15"/>
      <c r="B20" s="16"/>
      <c r="C20" s="16"/>
      <c r="D20" s="17"/>
    </row>
    <row r="21" spans="1:4" hidden="1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14</v>
      </c>
      <c r="B23" s="20">
        <f>B15-B105</f>
        <v>426535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15</v>
      </c>
      <c r="B26" s="7"/>
      <c r="C26" s="7"/>
      <c r="D26" s="22"/>
    </row>
    <row r="27" spans="1:4" x14ac:dyDescent="0.2">
      <c r="A27" s="2" t="s">
        <v>16</v>
      </c>
      <c r="B27" s="3"/>
      <c r="C27" s="3"/>
      <c r="D27" s="23"/>
    </row>
    <row r="28" spans="1:4" x14ac:dyDescent="0.2">
      <c r="A28" s="12">
        <v>45291</v>
      </c>
      <c r="B28" s="24"/>
      <c r="C28" s="24"/>
      <c r="D28" s="24"/>
    </row>
    <row r="29" spans="1:4" x14ac:dyDescent="0.2">
      <c r="A29" s="14"/>
      <c r="B29" s="25"/>
      <c r="C29" s="25"/>
      <c r="D29" s="24"/>
    </row>
    <row r="30" spans="1:4" x14ac:dyDescent="0.2">
      <c r="A30" s="2" t="s">
        <v>9</v>
      </c>
      <c r="B30" s="24"/>
      <c r="C30" s="24"/>
      <c r="D30" s="24"/>
    </row>
    <row r="31" spans="1:4" x14ac:dyDescent="0.2">
      <c r="A31" s="13">
        <v>0.85306999999999999</v>
      </c>
      <c r="B31" s="10"/>
      <c r="C31" s="10"/>
      <c r="D31" s="11" t="s">
        <v>10</v>
      </c>
    </row>
    <row r="32" spans="1:4" x14ac:dyDescent="0.2">
      <c r="A32" s="14"/>
      <c r="B32" s="24"/>
      <c r="C32" s="24"/>
      <c r="D32" s="24"/>
    </row>
    <row r="33" spans="1:4" ht="34" x14ac:dyDescent="0.2">
      <c r="A33" s="15" t="s">
        <v>17</v>
      </c>
      <c r="B33" s="26">
        <f>C33*A31</f>
        <v>71302.149810000003</v>
      </c>
      <c r="C33" s="26">
        <v>83583</v>
      </c>
      <c r="D33" s="17" t="s">
        <v>18</v>
      </c>
    </row>
    <row r="34" spans="1:4" x14ac:dyDescent="0.2">
      <c r="A34" s="15" t="s">
        <v>19</v>
      </c>
      <c r="B34" s="26"/>
      <c r="C34" s="26"/>
      <c r="D34" s="17"/>
    </row>
    <row r="35" spans="1:4" ht="34" x14ac:dyDescent="0.2">
      <c r="A35" s="1" t="s">
        <v>20</v>
      </c>
      <c r="B35" s="26">
        <f>C35*A31</f>
        <v>1960.3548599999999</v>
      </c>
      <c r="C35" s="26">
        <v>2298</v>
      </c>
      <c r="D35" s="17" t="s">
        <v>18</v>
      </c>
    </row>
    <row r="36" spans="1:4" x14ac:dyDescent="0.2">
      <c r="A36" s="15"/>
      <c r="B36" s="26"/>
      <c r="C36" s="26"/>
      <c r="D36" s="11"/>
    </row>
    <row r="37" spans="1:4" x14ac:dyDescent="0.2">
      <c r="A37" s="1" t="s">
        <v>21</v>
      </c>
      <c r="B37" s="26"/>
      <c r="C37" s="26"/>
      <c r="D37" s="11"/>
    </row>
    <row r="38" spans="1:4" x14ac:dyDescent="0.2">
      <c r="A38" s="15"/>
      <c r="B38" s="26"/>
      <c r="C38" s="26"/>
      <c r="D38" s="11"/>
    </row>
    <row r="39" spans="1:4" x14ac:dyDescent="0.2">
      <c r="A39" s="15" t="s">
        <v>22</v>
      </c>
      <c r="B39" s="26"/>
      <c r="C39" s="26"/>
      <c r="D39" s="17"/>
    </row>
    <row r="40" spans="1:4" x14ac:dyDescent="0.2">
      <c r="A40" s="15" t="s">
        <v>23</v>
      </c>
      <c r="B40" s="26"/>
      <c r="C40" s="26"/>
      <c r="D40" s="11"/>
    </row>
    <row r="41" spans="1:4" x14ac:dyDescent="0.2">
      <c r="A41" s="15"/>
      <c r="B41" s="26"/>
      <c r="C41" s="26"/>
      <c r="D41" s="11"/>
    </row>
    <row r="42" spans="1:4" x14ac:dyDescent="0.2">
      <c r="A42" s="15" t="s">
        <v>24</v>
      </c>
      <c r="B42" s="26"/>
      <c r="C42" s="26"/>
      <c r="D42" s="11"/>
    </row>
    <row r="43" spans="1:4" x14ac:dyDescent="0.2">
      <c r="A43" s="15" t="s">
        <v>25</v>
      </c>
      <c r="B43" s="26"/>
      <c r="C43" s="26"/>
      <c r="D43" s="17"/>
    </row>
    <row r="44" spans="1:4" x14ac:dyDescent="0.2">
      <c r="A44" s="15" t="s">
        <v>26</v>
      </c>
      <c r="B44" s="26"/>
      <c r="C44" s="26"/>
      <c r="D44" s="11"/>
    </row>
    <row r="45" spans="1:4" x14ac:dyDescent="0.2">
      <c r="A45" s="1" t="s">
        <v>27</v>
      </c>
      <c r="B45" s="26"/>
      <c r="C45" s="26"/>
      <c r="D45" s="11"/>
    </row>
    <row r="46" spans="1:4" ht="34" x14ac:dyDescent="0.2">
      <c r="A46" s="27" t="s">
        <v>28</v>
      </c>
      <c r="B46" s="26">
        <f>C46*$A$31</f>
        <v>-156.96487999999999</v>
      </c>
      <c r="C46" s="26">
        <v>-184</v>
      </c>
      <c r="D46" s="17" t="s">
        <v>18</v>
      </c>
    </row>
    <row r="47" spans="1:4" ht="34" x14ac:dyDescent="0.2">
      <c r="A47" s="27" t="s">
        <v>29</v>
      </c>
      <c r="B47" s="26">
        <f t="shared" ref="B47:B52" si="0">C47*$A$31</f>
        <v>301.98678000000001</v>
      </c>
      <c r="C47" s="26">
        <v>354</v>
      </c>
      <c r="D47" s="17" t="s">
        <v>18</v>
      </c>
    </row>
    <row r="48" spans="1:4" ht="34" x14ac:dyDescent="0.2">
      <c r="A48" s="27" t="s">
        <v>30</v>
      </c>
      <c r="B48" s="26">
        <f t="shared" si="0"/>
        <v>651.74548000000004</v>
      </c>
      <c r="C48" s="26">
        <v>764</v>
      </c>
      <c r="D48" s="17" t="s">
        <v>18</v>
      </c>
    </row>
    <row r="49" spans="1:4" ht="34" x14ac:dyDescent="0.2">
      <c r="A49" s="27" t="s">
        <v>31</v>
      </c>
      <c r="B49" s="26">
        <f t="shared" si="0"/>
        <v>520.37270000000001</v>
      </c>
      <c r="C49" s="26">
        <v>610</v>
      </c>
      <c r="D49" s="17" t="s">
        <v>18</v>
      </c>
    </row>
    <row r="50" spans="1:4" ht="34" x14ac:dyDescent="0.2">
      <c r="A50" s="27" t="s">
        <v>32</v>
      </c>
      <c r="B50" s="26">
        <f t="shared" si="0"/>
        <v>158.67102</v>
      </c>
      <c r="C50" s="26">
        <v>186</v>
      </c>
      <c r="D50" s="17" t="s">
        <v>18</v>
      </c>
    </row>
    <row r="51" spans="1:4" ht="34" x14ac:dyDescent="0.2">
      <c r="A51" s="27" t="s">
        <v>33</v>
      </c>
      <c r="B51" s="26">
        <f t="shared" si="0"/>
        <v>666.24766999999997</v>
      </c>
      <c r="C51" s="26">
        <v>781</v>
      </c>
      <c r="D51" s="17" t="s">
        <v>18</v>
      </c>
    </row>
    <row r="52" spans="1:4" ht="34" x14ac:dyDescent="0.2">
      <c r="A52" s="27" t="s">
        <v>34</v>
      </c>
      <c r="B52" s="26">
        <f t="shared" si="0"/>
        <v>-44.359639999999999</v>
      </c>
      <c r="C52" s="26">
        <v>-52</v>
      </c>
      <c r="D52" s="17" t="s">
        <v>18</v>
      </c>
    </row>
    <row r="53" spans="1:4" x14ac:dyDescent="0.2">
      <c r="A53" s="15"/>
      <c r="B53" s="26"/>
      <c r="C53" s="26"/>
      <c r="D53" s="11"/>
    </row>
    <row r="54" spans="1:4" x14ac:dyDescent="0.2">
      <c r="A54" s="15"/>
      <c r="B54" s="26"/>
      <c r="C54" s="26"/>
      <c r="D54" s="11"/>
    </row>
    <row r="55" spans="1:4" x14ac:dyDescent="0.2">
      <c r="A55" s="15"/>
      <c r="B55" s="26"/>
      <c r="C55" s="26"/>
      <c r="D55" s="11"/>
    </row>
    <row r="56" spans="1:4" x14ac:dyDescent="0.2">
      <c r="A56" s="15"/>
      <c r="B56" s="26"/>
      <c r="C56" s="26"/>
      <c r="D56" s="11"/>
    </row>
    <row r="57" spans="1:4" x14ac:dyDescent="0.2">
      <c r="A57" s="15" t="s">
        <v>35</v>
      </c>
      <c r="B57" s="26"/>
      <c r="C57" s="26"/>
      <c r="D57" s="17"/>
    </row>
    <row r="58" spans="1:4" x14ac:dyDescent="0.2">
      <c r="A58" s="15" t="s">
        <v>36</v>
      </c>
      <c r="B58" s="26"/>
      <c r="C58" s="26"/>
      <c r="D58" s="11"/>
    </row>
    <row r="59" spans="1:4" x14ac:dyDescent="0.2">
      <c r="A59" s="15" t="s">
        <v>37</v>
      </c>
      <c r="B59" s="26"/>
      <c r="C59" s="26"/>
      <c r="D59" s="17"/>
    </row>
    <row r="60" spans="1:4" ht="34" x14ac:dyDescent="0.2">
      <c r="A60" s="15" t="s">
        <v>38</v>
      </c>
      <c r="B60" s="26">
        <f>C60*A31</f>
        <v>1647.27817</v>
      </c>
      <c r="C60" s="26">
        <f>1860+71</f>
        <v>1931</v>
      </c>
      <c r="D60" s="17" t="s">
        <v>18</v>
      </c>
    </row>
    <row r="61" spans="1:4" x14ac:dyDescent="0.2">
      <c r="A61" s="15"/>
      <c r="B61" s="26"/>
      <c r="C61" s="26"/>
      <c r="D61" s="11"/>
    </row>
    <row r="62" spans="1:4" ht="34" x14ac:dyDescent="0.2">
      <c r="A62" s="15" t="s">
        <v>39</v>
      </c>
      <c r="B62" s="26">
        <f>C62*A31</f>
        <v>2929.44238</v>
      </c>
      <c r="C62" s="26">
        <f>749+2685</f>
        <v>3434</v>
      </c>
      <c r="D62" s="17" t="s">
        <v>18</v>
      </c>
    </row>
    <row r="63" spans="1:4" x14ac:dyDescent="0.2">
      <c r="A63" s="15"/>
      <c r="B63" s="26"/>
      <c r="C63" s="26"/>
      <c r="D63" s="11"/>
    </row>
    <row r="64" spans="1:4" x14ac:dyDescent="0.2">
      <c r="A64" s="15" t="s">
        <v>40</v>
      </c>
      <c r="B64" s="26">
        <f>SUM(B39:B62)</f>
        <v>6674.41968</v>
      </c>
      <c r="C64" s="26">
        <f>SUM(C39:C62)</f>
        <v>7824</v>
      </c>
      <c r="D64" s="11"/>
    </row>
    <row r="65" spans="1:4" x14ac:dyDescent="0.2">
      <c r="A65" s="28"/>
      <c r="B65" s="29"/>
      <c r="C65" s="29"/>
      <c r="D65" s="30"/>
    </row>
    <row r="66" spans="1:4" x14ac:dyDescent="0.2">
      <c r="A66" s="31" t="s">
        <v>15</v>
      </c>
      <c r="B66" s="32">
        <f>B35+B64</f>
        <v>8634.7745400000003</v>
      </c>
      <c r="C66" s="32">
        <f>C35+C64</f>
        <v>10122</v>
      </c>
      <c r="D66" s="33"/>
    </row>
    <row r="67" spans="1:4" x14ac:dyDescent="0.2">
      <c r="B67" s="10"/>
      <c r="C67" s="10"/>
      <c r="D67" s="11"/>
    </row>
    <row r="68" spans="1:4" x14ac:dyDescent="0.2">
      <c r="B68" s="3"/>
      <c r="C68" s="3"/>
      <c r="D68" s="10"/>
    </row>
    <row r="69" spans="1:4" x14ac:dyDescent="0.2">
      <c r="A69" s="34" t="s">
        <v>41</v>
      </c>
      <c r="B69" s="35">
        <f>ROUND((B23/B33),1)</f>
        <v>6</v>
      </c>
      <c r="C69" s="36"/>
      <c r="D69" s="10"/>
    </row>
    <row r="70" spans="1:4" x14ac:dyDescent="0.2">
      <c r="A70" s="34" t="s">
        <v>42</v>
      </c>
      <c r="B70" s="76" t="s">
        <v>109</v>
      </c>
      <c r="C70" s="36"/>
      <c r="D70" s="10"/>
    </row>
    <row r="71" spans="1:4" x14ac:dyDescent="0.2">
      <c r="A71" s="34" t="s">
        <v>43</v>
      </c>
      <c r="B71" s="35">
        <f>ROUND((B23/B66),1)</f>
        <v>49.4</v>
      </c>
      <c r="C71" s="36"/>
      <c r="D71" s="10"/>
    </row>
    <row r="74" spans="1:4" x14ac:dyDescent="0.2">
      <c r="A74" s="7" t="s">
        <v>44</v>
      </c>
      <c r="B74" s="8"/>
      <c r="C74" s="8"/>
      <c r="D74" s="9"/>
    </row>
    <row r="75" spans="1:4" x14ac:dyDescent="0.2">
      <c r="D75" s="10"/>
    </row>
    <row r="76" spans="1:4" x14ac:dyDescent="0.2">
      <c r="A76" s="15" t="s">
        <v>146</v>
      </c>
    </row>
    <row r="77" spans="1:4" x14ac:dyDescent="0.2">
      <c r="A77" s="15" t="s">
        <v>150</v>
      </c>
    </row>
    <row r="78" spans="1:4" x14ac:dyDescent="0.2">
      <c r="A78" s="15" t="s">
        <v>149</v>
      </c>
    </row>
    <row r="79" spans="1:4" x14ac:dyDescent="0.2">
      <c r="A79" t="s">
        <v>148</v>
      </c>
    </row>
    <row r="80" spans="1:4" x14ac:dyDescent="0.2">
      <c r="A80" t="s">
        <v>147</v>
      </c>
      <c r="D80" s="11"/>
    </row>
    <row r="81" spans="1:4" x14ac:dyDescent="0.2">
      <c r="A81" s="15" t="s">
        <v>151</v>
      </c>
      <c r="D81" s="11"/>
    </row>
    <row r="82" spans="1:4" x14ac:dyDescent="0.2">
      <c r="A82" s="15"/>
      <c r="D82" s="11"/>
    </row>
    <row r="83" spans="1:4" x14ac:dyDescent="0.2">
      <c r="A83" s="37"/>
      <c r="B83" s="37"/>
      <c r="C83" s="37"/>
      <c r="D83" s="9"/>
    </row>
    <row r="84" spans="1:4" x14ac:dyDescent="0.2">
      <c r="D84" s="38"/>
    </row>
    <row r="85" spans="1:4" hidden="1" x14ac:dyDescent="0.2">
      <c r="D85" s="38"/>
    </row>
    <row r="86" spans="1:4" hidden="1" x14ac:dyDescent="0.2">
      <c r="B86" s="3" t="s">
        <v>3</v>
      </c>
      <c r="C86" s="3"/>
    </row>
    <row r="87" spans="1:4" hidden="1" x14ac:dyDescent="0.2">
      <c r="B87" s="3"/>
      <c r="C87" s="3"/>
    </row>
    <row r="88" spans="1:4" hidden="1" x14ac:dyDescent="0.2">
      <c r="B88" s="5" t="s">
        <v>6</v>
      </c>
      <c r="C88" s="5"/>
    </row>
    <row r="89" spans="1:4" hidden="1" x14ac:dyDescent="0.2">
      <c r="B89" s="5"/>
      <c r="C89" s="5"/>
    </row>
    <row r="90" spans="1:4" hidden="1" x14ac:dyDescent="0.2">
      <c r="B90" s="39" t="s">
        <v>46</v>
      </c>
      <c r="C90" s="39"/>
    </row>
    <row r="91" spans="1:4" hidden="1" x14ac:dyDescent="0.2">
      <c r="A91" s="2" t="s">
        <v>47</v>
      </c>
      <c r="B91" s="5"/>
      <c r="C91" s="5"/>
    </row>
    <row r="92" spans="1:4" hidden="1" x14ac:dyDescent="0.2">
      <c r="A92" s="40"/>
      <c r="B92" s="5"/>
      <c r="C92" s="5"/>
    </row>
    <row r="93" spans="1:4" hidden="1" x14ac:dyDescent="0.2"/>
    <row r="94" spans="1:4" ht="17" hidden="1" x14ac:dyDescent="0.2">
      <c r="A94" s="15" t="s">
        <v>48</v>
      </c>
      <c r="B94" s="16">
        <v>0</v>
      </c>
      <c r="C94" s="16"/>
      <c r="D94" s="17" t="s">
        <v>45</v>
      </c>
    </row>
    <row r="95" spans="1:4" hidden="1" x14ac:dyDescent="0.2">
      <c r="A95" s="15" t="s">
        <v>49</v>
      </c>
      <c r="B95" s="16"/>
      <c r="C95" s="16"/>
      <c r="D95" s="17"/>
    </row>
    <row r="96" spans="1:4" hidden="1" x14ac:dyDescent="0.2">
      <c r="A96" t="s">
        <v>50</v>
      </c>
      <c r="B96" s="29"/>
      <c r="C96" s="41"/>
      <c r="D96" s="17"/>
    </row>
    <row r="97" spans="1:10" hidden="1" x14ac:dyDescent="0.2">
      <c r="A97" s="2" t="s">
        <v>51</v>
      </c>
      <c r="B97" s="42">
        <f>SUM(B94:B96)</f>
        <v>0</v>
      </c>
      <c r="C97" s="42"/>
    </row>
    <row r="98" spans="1:10" hidden="1" x14ac:dyDescent="0.2"/>
    <row r="100" spans="1:10" x14ac:dyDescent="0.2">
      <c r="A100" s="43" t="s">
        <v>52</v>
      </c>
    </row>
    <row r="104" spans="1:10" x14ac:dyDescent="0.2">
      <c r="F104" s="17"/>
      <c r="G104" s="17"/>
      <c r="H104" s="17"/>
      <c r="I104" s="17"/>
      <c r="J104" s="17"/>
    </row>
    <row r="107" spans="1:10" x14ac:dyDescent="0.2">
      <c r="B107" s="44"/>
      <c r="C107" s="44"/>
    </row>
    <row r="108" spans="1:10" x14ac:dyDescent="0.2">
      <c r="B108" s="44"/>
      <c r="C108" s="44"/>
    </row>
  </sheetData>
  <sheetProtection algorithmName="SHA-512" hashValue="Upt6WE4RBR8fZYlgs/nhncjdLcMuQY2gntkWmlqhnfYaI0fr/tMZH8Rte6rKVX0osgTTO+mO0a0g0BuVGRWu5w==" saltValue="uc1VAn1aL24LSptLR2UELA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47A93-68D1-954A-845C-7FBB0732E496}">
  <sheetPr>
    <pageSetUpPr fitToPage="1"/>
  </sheetPr>
  <dimension ref="A1:J103"/>
  <sheetViews>
    <sheetView topLeftCell="A23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139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53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45413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12"/>
      <c r="B11" s="10"/>
      <c r="C11" s="10"/>
      <c r="D11" s="11"/>
    </row>
    <row r="12" spans="1:4" x14ac:dyDescent="0.2">
      <c r="A12" s="2" t="s">
        <v>47</v>
      </c>
      <c r="B12" s="10"/>
      <c r="C12" s="10"/>
      <c r="D12" s="11"/>
    </row>
    <row r="13" spans="1:4" x14ac:dyDescent="0.2">
      <c r="A13" s="45">
        <v>0.79832000000000003</v>
      </c>
      <c r="B13" s="10"/>
      <c r="C13" s="10"/>
      <c r="D13" s="11" t="s">
        <v>54</v>
      </c>
    </row>
    <row r="14" spans="1:4" x14ac:dyDescent="0.2">
      <c r="A14" s="14"/>
      <c r="B14" s="10"/>
      <c r="C14" s="10"/>
      <c r="D14" s="11"/>
    </row>
    <row r="15" spans="1:4" ht="34" x14ac:dyDescent="0.2">
      <c r="A15" s="15" t="s">
        <v>55</v>
      </c>
      <c r="B15" s="16">
        <f>C15*A13</f>
        <v>197664.03200000001</v>
      </c>
      <c r="C15" s="16">
        <v>247600</v>
      </c>
      <c r="D15" s="17" t="s">
        <v>56</v>
      </c>
    </row>
    <row r="16" spans="1:4" x14ac:dyDescent="0.2">
      <c r="A16" s="15"/>
      <c r="B16" s="16"/>
      <c r="C16" s="16"/>
      <c r="D16" s="17"/>
    </row>
    <row r="17" spans="1:4" ht="34" x14ac:dyDescent="0.2">
      <c r="A17" s="45" t="s">
        <v>57</v>
      </c>
      <c r="B17" s="46">
        <f>C17*A13</f>
        <v>1756.3040000000001</v>
      </c>
      <c r="C17" s="46">
        <v>2200</v>
      </c>
      <c r="D17" s="17" t="s">
        <v>56</v>
      </c>
    </row>
    <row r="18" spans="1:4" x14ac:dyDescent="0.2">
      <c r="A18" s="45"/>
      <c r="B18" s="46"/>
      <c r="C18" s="46"/>
      <c r="D18" s="17"/>
    </row>
    <row r="19" spans="1:4" ht="34" x14ac:dyDescent="0.2">
      <c r="A19" s="45" t="s">
        <v>141</v>
      </c>
      <c r="B19" s="47">
        <f>C19*A13</f>
        <v>-3885.42344</v>
      </c>
      <c r="C19" s="47">
        <f>-4933+66</f>
        <v>-4867</v>
      </c>
      <c r="D19" s="17" t="s">
        <v>56</v>
      </c>
    </row>
    <row r="20" spans="1:4" x14ac:dyDescent="0.2">
      <c r="A20" s="45"/>
      <c r="B20" s="16"/>
      <c r="C20" s="16"/>
      <c r="D20" s="17"/>
    </row>
    <row r="21" spans="1:4" x14ac:dyDescent="0.2">
      <c r="A21" s="48" t="s">
        <v>58</v>
      </c>
      <c r="B21" s="16">
        <f>SUM(B15:B19)</f>
        <v>195534.91256</v>
      </c>
      <c r="C21" s="16">
        <f>SUM(C15:C19)</f>
        <v>244933</v>
      </c>
      <c r="D21" s="17"/>
    </row>
    <row r="22" spans="1:4" x14ac:dyDescent="0.2">
      <c r="A22" s="48"/>
      <c r="B22" s="16"/>
      <c r="C22" s="16"/>
      <c r="D22" s="17"/>
    </row>
    <row r="23" spans="1:4" x14ac:dyDescent="0.2">
      <c r="A23" s="45"/>
      <c r="B23" s="16"/>
      <c r="C23" s="16"/>
      <c r="D23" s="17"/>
    </row>
    <row r="24" spans="1:4" x14ac:dyDescent="0.2">
      <c r="A24" s="18" t="s">
        <v>13</v>
      </c>
      <c r="B24" s="16"/>
      <c r="C24" s="16"/>
      <c r="D24" s="17"/>
    </row>
    <row r="25" spans="1:4" x14ac:dyDescent="0.2">
      <c r="A25" s="15"/>
      <c r="B25" s="16"/>
      <c r="C25" s="16"/>
      <c r="D25" s="17"/>
    </row>
    <row r="26" spans="1:4" ht="34" x14ac:dyDescent="0.2">
      <c r="A26" s="15" t="s">
        <v>131</v>
      </c>
      <c r="B26" s="16">
        <f>-B92</f>
        <v>-8217.9060800000007</v>
      </c>
      <c r="C26" s="16"/>
      <c r="D26" s="17" t="s">
        <v>152</v>
      </c>
    </row>
    <row r="27" spans="1:4" x14ac:dyDescent="0.2">
      <c r="A27" s="15"/>
      <c r="B27" s="16"/>
      <c r="C27" s="16"/>
      <c r="D27" s="17"/>
    </row>
    <row r="28" spans="1:4" x14ac:dyDescent="0.2">
      <c r="A28" s="4"/>
      <c r="B28" s="10"/>
      <c r="C28" s="10"/>
    </row>
    <row r="29" spans="1:4" x14ac:dyDescent="0.2">
      <c r="A29" s="19" t="s">
        <v>14</v>
      </c>
      <c r="B29" s="20">
        <f>B21-B92</f>
        <v>187317.00647999998</v>
      </c>
      <c r="C29" s="20"/>
      <c r="D29" s="21"/>
    </row>
    <row r="30" spans="1:4" x14ac:dyDescent="0.2">
      <c r="A30" s="2"/>
    </row>
    <row r="31" spans="1:4" x14ac:dyDescent="0.2">
      <c r="A31" s="2"/>
    </row>
    <row r="32" spans="1:4" x14ac:dyDescent="0.2">
      <c r="A32" s="7" t="s">
        <v>15</v>
      </c>
      <c r="B32" s="7"/>
      <c r="C32" s="7"/>
      <c r="D32" s="22"/>
    </row>
    <row r="33" spans="1:4" x14ac:dyDescent="0.2">
      <c r="A33" s="2" t="s">
        <v>16</v>
      </c>
      <c r="B33" s="3"/>
      <c r="C33" s="3"/>
      <c r="D33" s="23"/>
    </row>
    <row r="34" spans="1:4" x14ac:dyDescent="0.2">
      <c r="A34" s="12">
        <v>45291</v>
      </c>
      <c r="B34" s="24"/>
      <c r="C34" s="24"/>
      <c r="D34" s="24"/>
    </row>
    <row r="35" spans="1:4" x14ac:dyDescent="0.2">
      <c r="A35" s="14"/>
      <c r="B35" s="25"/>
      <c r="C35" s="25"/>
      <c r="D35" s="24"/>
    </row>
    <row r="36" spans="1:4" x14ac:dyDescent="0.2">
      <c r="A36" s="2" t="s">
        <v>47</v>
      </c>
      <c r="B36" s="24"/>
      <c r="C36" s="24"/>
      <c r="D36" s="24"/>
    </row>
    <row r="37" spans="1:4" x14ac:dyDescent="0.2">
      <c r="A37" s="49"/>
      <c r="B37" s="24"/>
      <c r="C37" s="24"/>
      <c r="D37" s="49"/>
    </row>
    <row r="38" spans="1:4" x14ac:dyDescent="0.2">
      <c r="A38" s="14"/>
      <c r="B38" s="24"/>
      <c r="C38" s="24"/>
      <c r="D38" s="24"/>
    </row>
    <row r="39" spans="1:4" ht="51" x14ac:dyDescent="0.2">
      <c r="A39" s="15" t="s">
        <v>17</v>
      </c>
      <c r="B39" s="26">
        <v>35381</v>
      </c>
      <c r="C39" s="26"/>
      <c r="D39" s="17" t="s">
        <v>59</v>
      </c>
    </row>
    <row r="40" spans="1:4" x14ac:dyDescent="0.2">
      <c r="A40" s="15" t="s">
        <v>19</v>
      </c>
      <c r="B40" s="26"/>
      <c r="C40" s="26"/>
      <c r="D40" s="17"/>
    </row>
    <row r="41" spans="1:4" ht="51" x14ac:dyDescent="0.2">
      <c r="A41" s="1" t="s">
        <v>20</v>
      </c>
      <c r="B41" s="26">
        <v>12305</v>
      </c>
      <c r="C41" s="26"/>
      <c r="D41" s="17" t="s">
        <v>59</v>
      </c>
    </row>
    <row r="42" spans="1:4" x14ac:dyDescent="0.2">
      <c r="A42" s="15"/>
      <c r="B42" s="26"/>
      <c r="C42" s="26"/>
      <c r="D42" s="11"/>
    </row>
    <row r="43" spans="1:4" x14ac:dyDescent="0.2">
      <c r="A43" s="1" t="s">
        <v>21</v>
      </c>
      <c r="B43" s="26"/>
      <c r="C43" s="26"/>
      <c r="D43" s="11"/>
    </row>
    <row r="44" spans="1:4" x14ac:dyDescent="0.2">
      <c r="A44" s="15"/>
      <c r="B44" s="26"/>
      <c r="C44" s="26"/>
      <c r="D44" s="11"/>
    </row>
    <row r="45" spans="1:4" x14ac:dyDescent="0.2">
      <c r="A45" s="15" t="s">
        <v>22</v>
      </c>
      <c r="B45" s="26"/>
      <c r="C45" s="26"/>
      <c r="D45" s="17"/>
    </row>
    <row r="46" spans="1:4" x14ac:dyDescent="0.2">
      <c r="A46" s="15" t="s">
        <v>23</v>
      </c>
      <c r="B46" s="26"/>
      <c r="C46" s="26"/>
      <c r="D46" s="11"/>
    </row>
    <row r="47" spans="1:4" x14ac:dyDescent="0.2">
      <c r="A47" s="15"/>
      <c r="B47" s="26"/>
      <c r="C47" s="26"/>
      <c r="D47" s="11"/>
    </row>
    <row r="48" spans="1:4" x14ac:dyDescent="0.2">
      <c r="A48" s="15" t="s">
        <v>24</v>
      </c>
      <c r="B48" s="26"/>
      <c r="C48" s="26"/>
      <c r="D48" s="11"/>
    </row>
    <row r="49" spans="1:4" x14ac:dyDescent="0.2">
      <c r="A49" s="15" t="s">
        <v>60</v>
      </c>
      <c r="B49" s="26"/>
      <c r="C49" s="26"/>
      <c r="D49" s="17"/>
    </row>
    <row r="50" spans="1:4" x14ac:dyDescent="0.2">
      <c r="A50" s="15" t="s">
        <v>26</v>
      </c>
      <c r="B50" s="26"/>
      <c r="C50" s="26"/>
      <c r="D50" s="11"/>
    </row>
    <row r="51" spans="1:4" x14ac:dyDescent="0.2">
      <c r="A51" s="15" t="s">
        <v>61</v>
      </c>
      <c r="B51" s="26"/>
      <c r="C51" s="26"/>
      <c r="D51" s="11"/>
    </row>
    <row r="52" spans="1:4" x14ac:dyDescent="0.2">
      <c r="A52" s="15"/>
      <c r="B52" s="26"/>
      <c r="C52" s="26"/>
      <c r="D52" s="11"/>
    </row>
    <row r="53" spans="1:4" x14ac:dyDescent="0.2">
      <c r="A53" s="15" t="s">
        <v>35</v>
      </c>
      <c r="B53" s="26"/>
      <c r="C53" s="26"/>
      <c r="D53" s="17"/>
    </row>
    <row r="54" spans="1:4" x14ac:dyDescent="0.2">
      <c r="A54" s="15" t="s">
        <v>36</v>
      </c>
      <c r="B54" s="26"/>
      <c r="C54" s="26"/>
      <c r="D54" s="11"/>
    </row>
    <row r="55" spans="1:4" x14ac:dyDescent="0.2">
      <c r="A55" s="15" t="s">
        <v>37</v>
      </c>
      <c r="B55" s="26"/>
      <c r="C55" s="26"/>
      <c r="D55" s="17"/>
    </row>
    <row r="56" spans="1:4" ht="51" x14ac:dyDescent="0.2">
      <c r="A56" s="15" t="s">
        <v>38</v>
      </c>
      <c r="B56" s="26">
        <v>23</v>
      </c>
      <c r="C56" s="26"/>
      <c r="D56" s="17" t="s">
        <v>59</v>
      </c>
    </row>
    <row r="57" spans="1:4" x14ac:dyDescent="0.2">
      <c r="A57" s="15"/>
      <c r="B57" s="26"/>
      <c r="C57" s="26"/>
      <c r="D57" s="11"/>
    </row>
    <row r="58" spans="1:4" ht="51" x14ac:dyDescent="0.2">
      <c r="A58" s="15" t="s">
        <v>39</v>
      </c>
      <c r="B58" s="26">
        <v>-16</v>
      </c>
      <c r="C58" s="26"/>
      <c r="D58" s="17" t="s">
        <v>59</v>
      </c>
    </row>
    <row r="59" spans="1:4" x14ac:dyDescent="0.2">
      <c r="A59" s="15"/>
      <c r="B59" s="26"/>
      <c r="C59" s="26"/>
      <c r="D59" s="11"/>
    </row>
    <row r="60" spans="1:4" x14ac:dyDescent="0.2">
      <c r="A60" s="15" t="s">
        <v>40</v>
      </c>
      <c r="B60" s="26">
        <f>SUM(B45:B58)</f>
        <v>7</v>
      </c>
      <c r="C60" s="26"/>
      <c r="D60" s="11"/>
    </row>
    <row r="61" spans="1:4" x14ac:dyDescent="0.2">
      <c r="A61" s="28"/>
      <c r="B61" s="29"/>
      <c r="C61" s="29"/>
      <c r="D61" s="30"/>
    </row>
    <row r="62" spans="1:4" x14ac:dyDescent="0.2">
      <c r="A62" s="31" t="s">
        <v>15</v>
      </c>
      <c r="B62" s="32">
        <f>B41+B60</f>
        <v>12312</v>
      </c>
      <c r="C62" s="32"/>
      <c r="D62" s="33"/>
    </row>
    <row r="63" spans="1:4" x14ac:dyDescent="0.2">
      <c r="B63" s="10"/>
      <c r="C63" s="10"/>
      <c r="D63" s="11"/>
    </row>
    <row r="64" spans="1:4" x14ac:dyDescent="0.2">
      <c r="B64" s="3"/>
      <c r="C64" s="3"/>
      <c r="D64" s="10"/>
    </row>
    <row r="65" spans="1:4" x14ac:dyDescent="0.2">
      <c r="A65" s="34" t="s">
        <v>41</v>
      </c>
      <c r="B65" s="35">
        <f>ROUND((B29/B39),1)</f>
        <v>5.3</v>
      </c>
      <c r="C65" s="36"/>
      <c r="D65" s="10"/>
    </row>
    <row r="66" spans="1:4" x14ac:dyDescent="0.2">
      <c r="A66" s="34" t="s">
        <v>42</v>
      </c>
      <c r="B66" s="35">
        <f>ROUND((B29/B41),1)</f>
        <v>15.2</v>
      </c>
      <c r="C66" s="36"/>
      <c r="D66" s="10"/>
    </row>
    <row r="67" spans="1:4" x14ac:dyDescent="0.2">
      <c r="A67" s="34" t="s">
        <v>43</v>
      </c>
      <c r="B67" s="35">
        <f>ROUND((B29/B62),1)</f>
        <v>15.2</v>
      </c>
      <c r="C67" s="36"/>
      <c r="D67" s="10"/>
    </row>
    <row r="70" spans="1:4" x14ac:dyDescent="0.2">
      <c r="A70" s="7" t="s">
        <v>44</v>
      </c>
      <c r="B70" s="8"/>
      <c r="C70" s="8"/>
      <c r="D70" s="9"/>
    </row>
    <row r="71" spans="1:4" x14ac:dyDescent="0.2">
      <c r="D71" s="10"/>
    </row>
    <row r="72" spans="1:4" x14ac:dyDescent="0.2">
      <c r="A72" s="15" t="s">
        <v>62</v>
      </c>
    </row>
    <row r="73" spans="1:4" x14ac:dyDescent="0.2">
      <c r="A73" s="15" t="s">
        <v>63</v>
      </c>
    </row>
    <row r="74" spans="1:4" x14ac:dyDescent="0.2">
      <c r="A74" s="15" t="s">
        <v>64</v>
      </c>
    </row>
    <row r="75" spans="1:4" x14ac:dyDescent="0.2">
      <c r="A75" s="15" t="s">
        <v>65</v>
      </c>
    </row>
    <row r="76" spans="1:4" x14ac:dyDescent="0.2">
      <c r="A76" t="s">
        <v>66</v>
      </c>
    </row>
    <row r="77" spans="1:4" x14ac:dyDescent="0.2">
      <c r="D77" s="11"/>
    </row>
    <row r="78" spans="1:4" x14ac:dyDescent="0.2">
      <c r="A78" s="37"/>
      <c r="B78" s="37"/>
      <c r="C78" s="37"/>
      <c r="D78" s="9"/>
    </row>
    <row r="79" spans="1:4" x14ac:dyDescent="0.2">
      <c r="D79" s="38"/>
    </row>
    <row r="80" spans="1:4" x14ac:dyDescent="0.2">
      <c r="D80" s="38"/>
    </row>
    <row r="81" spans="1:4" x14ac:dyDescent="0.2">
      <c r="B81" s="3" t="s">
        <v>3</v>
      </c>
      <c r="C81" s="3" t="s">
        <v>53</v>
      </c>
    </row>
    <row r="82" spans="1:4" x14ac:dyDescent="0.2">
      <c r="B82" s="3"/>
      <c r="C82" s="3"/>
    </row>
    <row r="83" spans="1:4" x14ac:dyDescent="0.2">
      <c r="B83" s="5" t="s">
        <v>6</v>
      </c>
      <c r="C83" s="5" t="s">
        <v>6</v>
      </c>
    </row>
    <row r="84" spans="1:4" x14ac:dyDescent="0.2">
      <c r="B84" s="5"/>
      <c r="C84" s="5"/>
    </row>
    <row r="85" spans="1:4" x14ac:dyDescent="0.2">
      <c r="B85" s="39">
        <v>45413</v>
      </c>
      <c r="C85" s="39">
        <v>45413</v>
      </c>
    </row>
    <row r="86" spans="1:4" x14ac:dyDescent="0.2">
      <c r="A86" s="2" t="s">
        <v>47</v>
      </c>
      <c r="B86" s="5"/>
      <c r="C86" s="5"/>
    </row>
    <row r="87" spans="1:4" x14ac:dyDescent="0.2">
      <c r="A87" s="40">
        <f>A13</f>
        <v>0.79832000000000003</v>
      </c>
      <c r="B87" s="5"/>
      <c r="C87" s="5"/>
      <c r="D87" s="11" t="s">
        <v>54</v>
      </c>
    </row>
    <row r="89" spans="1:4" ht="34" x14ac:dyDescent="0.2">
      <c r="A89" s="15" t="s">
        <v>48</v>
      </c>
      <c r="B89" s="16">
        <f>C89*A87</f>
        <v>8217.9060800000007</v>
      </c>
      <c r="C89" s="16">
        <v>10294</v>
      </c>
      <c r="D89" s="17" t="s">
        <v>56</v>
      </c>
    </row>
    <row r="90" spans="1:4" x14ac:dyDescent="0.2">
      <c r="A90" s="15" t="s">
        <v>49</v>
      </c>
      <c r="B90" s="16"/>
      <c r="C90" s="16"/>
      <c r="D90" s="17"/>
    </row>
    <row r="91" spans="1:4" x14ac:dyDescent="0.2">
      <c r="A91" t="s">
        <v>50</v>
      </c>
      <c r="B91" s="29"/>
      <c r="C91" s="29"/>
      <c r="D91" s="17"/>
    </row>
    <row r="92" spans="1:4" x14ac:dyDescent="0.2">
      <c r="A92" s="2" t="s">
        <v>131</v>
      </c>
      <c r="B92" s="42">
        <f>SUM(B89:B91)</f>
        <v>8217.9060800000007</v>
      </c>
      <c r="C92" s="42">
        <f>SUM(C89:C91)</f>
        <v>10294</v>
      </c>
    </row>
    <row r="95" spans="1:4" x14ac:dyDescent="0.2">
      <c r="A95" s="43" t="s">
        <v>52</v>
      </c>
    </row>
    <row r="99" spans="2:10" x14ac:dyDescent="0.2">
      <c r="F99" s="17"/>
      <c r="G99" s="17"/>
      <c r="H99" s="17"/>
      <c r="I99" s="17"/>
      <c r="J99" s="17"/>
    </row>
    <row r="102" spans="2:10" x14ac:dyDescent="0.2">
      <c r="B102" s="44"/>
      <c r="C102" s="44"/>
    </row>
    <row r="103" spans="2:10" x14ac:dyDescent="0.2">
      <c r="B103" s="44"/>
      <c r="C103" s="44"/>
    </row>
  </sheetData>
  <sheetProtection algorithmName="SHA-512" hashValue="aNjeDwvwCKyuDUoPi2S1FNks+xO6w2/WPrmGtM2XkZR5v1gM7CEHSWzd19rzKoQAMooOfZ8r5/szTn/tmAID7Q==" saltValue="q62ID+oVtxL1Goxltk1ggQ==" spinCount="100000" sheet="1" objects="1" scenarios="1"/>
  <pageMargins left="0.7" right="0.7" top="0.75" bottom="0.75" header="0.3" footer="0.3"/>
  <pageSetup paperSize="9" scale="44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42918-7B20-3945-B782-43A194201478}">
  <sheetPr>
    <pageSetUpPr fitToPage="1"/>
  </sheetPr>
  <dimension ref="A1:I92"/>
  <sheetViews>
    <sheetView topLeftCell="A2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45475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55</v>
      </c>
      <c r="B12" s="16">
        <v>14600</v>
      </c>
      <c r="C12" s="17" t="s">
        <v>68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hidden="1" x14ac:dyDescent="0.2">
      <c r="A15" s="18" t="s">
        <v>13</v>
      </c>
      <c r="B15" s="16"/>
      <c r="C15" s="17"/>
    </row>
    <row r="16" spans="1:3" hidden="1" x14ac:dyDescent="0.2">
      <c r="A16" s="15"/>
      <c r="B16" s="16"/>
      <c r="C16" s="17"/>
    </row>
    <row r="17" spans="1:3" hidden="1" x14ac:dyDescent="0.2">
      <c r="A17" s="15"/>
      <c r="B17" s="16"/>
      <c r="C17" s="17"/>
    </row>
    <row r="18" spans="1:3" hidden="1" x14ac:dyDescent="0.2">
      <c r="A18" s="15"/>
      <c r="B18" s="16"/>
      <c r="C18" s="17"/>
    </row>
    <row r="19" spans="1:3" hidden="1" x14ac:dyDescent="0.2">
      <c r="A19" s="4"/>
      <c r="B19" s="10"/>
    </row>
    <row r="20" spans="1:3" x14ac:dyDescent="0.2">
      <c r="A20" s="19" t="s">
        <v>14</v>
      </c>
      <c r="B20" s="20">
        <f>B12-B89</f>
        <v>14600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2"/>
    </row>
    <row r="24" spans="1:3" x14ac:dyDescent="0.2">
      <c r="A24" s="2" t="s">
        <v>16</v>
      </c>
      <c r="B24" s="3"/>
      <c r="C24" s="23"/>
    </row>
    <row r="25" spans="1:3" x14ac:dyDescent="0.2">
      <c r="A25" s="12">
        <v>45291</v>
      </c>
      <c r="B25" s="24"/>
      <c r="C25" s="24"/>
    </row>
    <row r="26" spans="1:3" x14ac:dyDescent="0.2">
      <c r="A26" s="14"/>
      <c r="B26" s="25"/>
      <c r="C26" s="24"/>
    </row>
    <row r="27" spans="1:3" x14ac:dyDescent="0.2">
      <c r="A27" s="2" t="s">
        <v>47</v>
      </c>
      <c r="B27" s="24"/>
      <c r="C27" s="24"/>
    </row>
    <row r="28" spans="1:3" x14ac:dyDescent="0.2">
      <c r="A28" s="49"/>
      <c r="B28" s="24"/>
      <c r="C28" s="49"/>
    </row>
    <row r="29" spans="1:3" x14ac:dyDescent="0.2">
      <c r="A29" s="14"/>
      <c r="B29" s="24"/>
      <c r="C29" s="24"/>
    </row>
    <row r="30" spans="1:3" ht="17" x14ac:dyDescent="0.2">
      <c r="A30" s="15" t="s">
        <v>17</v>
      </c>
      <c r="B30" s="26">
        <v>6500</v>
      </c>
      <c r="C30" s="17" t="s">
        <v>69</v>
      </c>
    </row>
    <row r="31" spans="1:3" hidden="1" x14ac:dyDescent="0.2">
      <c r="A31" s="15" t="s">
        <v>19</v>
      </c>
      <c r="B31" s="26"/>
      <c r="C31" s="17"/>
    </row>
    <row r="32" spans="1:3" ht="17" hidden="1" x14ac:dyDescent="0.2">
      <c r="A32" s="1" t="s">
        <v>20</v>
      </c>
      <c r="B32" s="26">
        <v>0</v>
      </c>
      <c r="C32" s="17" t="s">
        <v>70</v>
      </c>
    </row>
    <row r="33" spans="1:3" hidden="1" x14ac:dyDescent="0.2">
      <c r="A33" s="15"/>
      <c r="B33" s="26"/>
      <c r="C33" s="11"/>
    </row>
    <row r="34" spans="1:3" hidden="1" x14ac:dyDescent="0.2">
      <c r="A34" s="1" t="s">
        <v>21</v>
      </c>
      <c r="B34" s="26"/>
      <c r="C34" s="11"/>
    </row>
    <row r="35" spans="1:3" hidden="1" x14ac:dyDescent="0.2">
      <c r="A35" s="15"/>
      <c r="B35" s="26"/>
      <c r="C35" s="11"/>
    </row>
    <row r="36" spans="1:3" hidden="1" x14ac:dyDescent="0.2">
      <c r="A36" s="15" t="s">
        <v>22</v>
      </c>
      <c r="B36" s="26"/>
      <c r="C36" s="17"/>
    </row>
    <row r="37" spans="1:3" hidden="1" x14ac:dyDescent="0.2">
      <c r="A37" s="15" t="s">
        <v>23</v>
      </c>
      <c r="B37" s="26"/>
      <c r="C37" s="11"/>
    </row>
    <row r="38" spans="1:3" hidden="1" x14ac:dyDescent="0.2">
      <c r="A38" s="15"/>
      <c r="B38" s="26"/>
      <c r="C38" s="11"/>
    </row>
    <row r="39" spans="1:3" hidden="1" x14ac:dyDescent="0.2">
      <c r="A39" s="15" t="s">
        <v>24</v>
      </c>
      <c r="B39" s="26"/>
      <c r="C39" s="11"/>
    </row>
    <row r="40" spans="1:3" hidden="1" x14ac:dyDescent="0.2">
      <c r="A40" s="15" t="s">
        <v>25</v>
      </c>
      <c r="B40" s="26"/>
      <c r="C40" s="17"/>
    </row>
    <row r="41" spans="1:3" hidden="1" x14ac:dyDescent="0.2">
      <c r="A41" s="15" t="s">
        <v>26</v>
      </c>
      <c r="B41" s="26"/>
      <c r="C41" s="11"/>
    </row>
    <row r="42" spans="1:3" hidden="1" x14ac:dyDescent="0.2">
      <c r="A42" s="15" t="s">
        <v>61</v>
      </c>
      <c r="B42" s="26"/>
      <c r="C42" s="11"/>
    </row>
    <row r="43" spans="1:3" hidden="1" x14ac:dyDescent="0.2">
      <c r="A43" s="15"/>
      <c r="B43" s="26"/>
      <c r="C43" s="11"/>
    </row>
    <row r="44" spans="1:3" hidden="1" x14ac:dyDescent="0.2">
      <c r="A44" s="15" t="s">
        <v>35</v>
      </c>
      <c r="B44" s="26"/>
      <c r="C44" s="17"/>
    </row>
    <row r="45" spans="1:3" hidden="1" x14ac:dyDescent="0.2">
      <c r="A45" s="15" t="s">
        <v>36</v>
      </c>
      <c r="B45" s="26"/>
      <c r="C45" s="11"/>
    </row>
    <row r="46" spans="1:3" hidden="1" x14ac:dyDescent="0.2">
      <c r="A46" s="15" t="s">
        <v>37</v>
      </c>
      <c r="B46" s="26"/>
      <c r="C46" s="17"/>
    </row>
    <row r="47" spans="1:3" hidden="1" x14ac:dyDescent="0.2">
      <c r="A47" s="15" t="s">
        <v>38</v>
      </c>
      <c r="B47" s="26"/>
      <c r="C47" s="17"/>
    </row>
    <row r="48" spans="1:3" hidden="1" x14ac:dyDescent="0.2">
      <c r="A48" s="15"/>
      <c r="B48" s="26"/>
      <c r="C48" s="11"/>
    </row>
    <row r="49" spans="1:3" ht="17" hidden="1" x14ac:dyDescent="0.2">
      <c r="A49" s="15" t="s">
        <v>39</v>
      </c>
      <c r="B49" s="26">
        <v>0</v>
      </c>
      <c r="C49" s="17" t="s">
        <v>45</v>
      </c>
    </row>
    <row r="50" spans="1:3" hidden="1" x14ac:dyDescent="0.2">
      <c r="A50" s="15"/>
      <c r="B50" s="26"/>
      <c r="C50" s="11"/>
    </row>
    <row r="51" spans="1:3" hidden="1" x14ac:dyDescent="0.2">
      <c r="A51" s="15" t="s">
        <v>40</v>
      </c>
      <c r="B51" s="26">
        <f>SUM(B36:B49)</f>
        <v>0</v>
      </c>
      <c r="C51" s="11"/>
    </row>
    <row r="52" spans="1:3" hidden="1" x14ac:dyDescent="0.2">
      <c r="A52" s="28"/>
      <c r="B52" s="29"/>
      <c r="C52" s="30"/>
    </row>
    <row r="53" spans="1:3" hidden="1" x14ac:dyDescent="0.2">
      <c r="A53" s="31" t="s">
        <v>15</v>
      </c>
      <c r="B53" s="32">
        <f>B32+B51</f>
        <v>0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41</v>
      </c>
      <c r="B56" s="35">
        <f>ROUND((B20/B30),1)</f>
        <v>2.2000000000000002</v>
      </c>
      <c r="C56" s="10"/>
    </row>
    <row r="57" spans="1:3" x14ac:dyDescent="0.2">
      <c r="A57" s="34" t="s">
        <v>42</v>
      </c>
      <c r="B57" s="76" t="s">
        <v>109</v>
      </c>
      <c r="C57" s="10"/>
    </row>
    <row r="58" spans="1:3" x14ac:dyDescent="0.2">
      <c r="A58" s="34" t="s">
        <v>43</v>
      </c>
      <c r="B58" s="76" t="s">
        <v>109</v>
      </c>
      <c r="C58" s="10"/>
    </row>
    <row r="61" spans="1:3" x14ac:dyDescent="0.2">
      <c r="A61" s="7" t="s">
        <v>44</v>
      </c>
      <c r="B61" s="8"/>
      <c r="C61" s="9"/>
    </row>
    <row r="62" spans="1:3" x14ac:dyDescent="0.2">
      <c r="C62" s="10"/>
    </row>
    <row r="63" spans="1:3" x14ac:dyDescent="0.2">
      <c r="A63" s="15" t="s">
        <v>71</v>
      </c>
    </row>
    <row r="64" spans="1:3" x14ac:dyDescent="0.2">
      <c r="A64" s="15" t="s">
        <v>72</v>
      </c>
    </row>
    <row r="65" spans="1:3" x14ac:dyDescent="0.2">
      <c r="A65" t="s">
        <v>73</v>
      </c>
    </row>
    <row r="66" spans="1:3" x14ac:dyDescent="0.2">
      <c r="C66" s="11"/>
    </row>
    <row r="67" spans="1:3" x14ac:dyDescent="0.2">
      <c r="A67" s="37"/>
      <c r="B67" s="37"/>
      <c r="C67" s="9"/>
    </row>
    <row r="68" spans="1:3" x14ac:dyDescent="0.2">
      <c r="C68" s="38"/>
    </row>
    <row r="69" spans="1:3" hidden="1" x14ac:dyDescent="0.2">
      <c r="C69" s="38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6</v>
      </c>
    </row>
    <row r="73" spans="1:3" hidden="1" x14ac:dyDescent="0.2">
      <c r="B73" s="5"/>
    </row>
    <row r="74" spans="1:3" hidden="1" x14ac:dyDescent="0.2">
      <c r="B74" s="39" t="s">
        <v>46</v>
      </c>
    </row>
    <row r="75" spans="1:3" hidden="1" x14ac:dyDescent="0.2">
      <c r="A75" s="2" t="s">
        <v>47</v>
      </c>
      <c r="B75" s="5"/>
    </row>
    <row r="76" spans="1:3" hidden="1" x14ac:dyDescent="0.2">
      <c r="A76" s="40"/>
      <c r="B76" s="5"/>
    </row>
    <row r="77" spans="1:3" hidden="1" x14ac:dyDescent="0.2"/>
    <row r="78" spans="1:3" ht="17" hidden="1" x14ac:dyDescent="0.2">
      <c r="A78" s="15" t="s">
        <v>48</v>
      </c>
      <c r="B78" s="16">
        <v>0</v>
      </c>
      <c r="C78" s="17" t="s">
        <v>45</v>
      </c>
    </row>
    <row r="79" spans="1:3" hidden="1" x14ac:dyDescent="0.2">
      <c r="A79" s="15" t="s">
        <v>49</v>
      </c>
      <c r="B79" s="16"/>
      <c r="C79" s="17"/>
    </row>
    <row r="80" spans="1:3" hidden="1" x14ac:dyDescent="0.2">
      <c r="A80" t="s">
        <v>50</v>
      </c>
      <c r="B80" s="29"/>
      <c r="C80" s="17"/>
    </row>
    <row r="81" spans="1:9" hidden="1" x14ac:dyDescent="0.2">
      <c r="A81" s="2" t="s">
        <v>51</v>
      </c>
      <c r="B81" s="42">
        <f>SUM(B78:B80)</f>
        <v>0</v>
      </c>
    </row>
    <row r="82" spans="1:9" hidden="1" x14ac:dyDescent="0.2"/>
    <row r="84" spans="1:9" x14ac:dyDescent="0.2">
      <c r="A84" s="43" t="s">
        <v>52</v>
      </c>
    </row>
    <row r="88" spans="1:9" x14ac:dyDescent="0.2">
      <c r="E88" s="17"/>
      <c r="F88" s="17"/>
      <c r="G88" s="17"/>
      <c r="H88" s="17"/>
      <c r="I88" s="17"/>
    </row>
    <row r="91" spans="1:9" x14ac:dyDescent="0.2">
      <c r="B91" s="44"/>
    </row>
    <row r="92" spans="1:9" x14ac:dyDescent="0.2">
      <c r="B92" s="44"/>
    </row>
  </sheetData>
  <sheetProtection algorithmName="SHA-512" hashValue="JOJ5S1GWUgvs06gjuhgMhZn7Nnj9dsTyIxrlZvYXQLUmLVD/XycBDa31vG/Nz2xWjFnNCd7JzhUAyvloFU0v1g==" saltValue="JDtqGs1K9aoswNEcMRHeP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CF6A6-B8ED-5542-81E1-27870E32605E}">
  <sheetPr>
    <pageSetUpPr fitToPage="1"/>
  </sheetPr>
  <dimension ref="A1:K108"/>
  <sheetViews>
    <sheetView topLeftCell="A47" workbookViewId="0">
      <selection activeCell="C55" sqref="C55"/>
    </sheetView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4.83203125" bestFit="1" customWidth="1"/>
    <col min="5" max="8" width="10.83203125" customWidth="1"/>
    <col min="9" max="9" width="5" customWidth="1"/>
    <col min="10" max="10" width="10.83203125" customWidth="1"/>
    <col min="11" max="11" width="80.5" customWidth="1"/>
  </cols>
  <sheetData>
    <row r="1" spans="1:3" x14ac:dyDescent="0.2">
      <c r="A1" s="1" t="s">
        <v>0</v>
      </c>
      <c r="B1" s="1" t="s">
        <v>74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45550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75</v>
      </c>
      <c r="B12" s="16">
        <v>5000</v>
      </c>
      <c r="C12" s="17" t="s">
        <v>76</v>
      </c>
    </row>
    <row r="13" spans="1:3" x14ac:dyDescent="0.2">
      <c r="A13" s="15"/>
      <c r="B13" s="16"/>
      <c r="C13" s="17"/>
    </row>
    <row r="14" spans="1:3" x14ac:dyDescent="0.2">
      <c r="A14" s="1" t="s">
        <v>77</v>
      </c>
      <c r="B14" s="16"/>
      <c r="C14" s="17"/>
    </row>
    <row r="15" spans="1:3" ht="137" x14ac:dyDescent="0.2">
      <c r="A15" s="50">
        <v>0.499</v>
      </c>
      <c r="B15" s="16"/>
      <c r="C15" s="17" t="s">
        <v>78</v>
      </c>
    </row>
    <row r="16" spans="1:3" x14ac:dyDescent="0.2">
      <c r="A16" s="15"/>
      <c r="B16" s="16"/>
      <c r="C16" s="17"/>
    </row>
    <row r="17" spans="1:3" x14ac:dyDescent="0.2">
      <c r="A17" s="1" t="s">
        <v>79</v>
      </c>
      <c r="B17" s="16">
        <f>B12/A15</f>
        <v>10020.040080160321</v>
      </c>
      <c r="C17" s="17"/>
    </row>
    <row r="18" spans="1:3" x14ac:dyDescent="0.2">
      <c r="A18" s="15"/>
      <c r="B18" s="16"/>
      <c r="C18" s="17"/>
    </row>
    <row r="19" spans="1:3" x14ac:dyDescent="0.2">
      <c r="A19" s="18" t="s">
        <v>13</v>
      </c>
      <c r="B19" s="16"/>
      <c r="C19" s="17"/>
    </row>
    <row r="20" spans="1:3" x14ac:dyDescent="0.2">
      <c r="A20" s="15"/>
      <c r="B20" s="16"/>
      <c r="C20" s="17"/>
    </row>
    <row r="21" spans="1:3" ht="34" x14ac:dyDescent="0.2">
      <c r="A21" s="15" t="s">
        <v>80</v>
      </c>
      <c r="B21" s="16">
        <f>-B88</f>
        <v>2787.192</v>
      </c>
      <c r="C21" s="17" t="s">
        <v>81</v>
      </c>
    </row>
    <row r="22" spans="1:3" x14ac:dyDescent="0.2">
      <c r="A22" s="15"/>
      <c r="B22" s="16"/>
      <c r="C22" s="17"/>
    </row>
    <row r="23" spans="1:3" x14ac:dyDescent="0.2">
      <c r="A23" s="4"/>
      <c r="B23" s="10"/>
    </row>
    <row r="24" spans="1:3" x14ac:dyDescent="0.2">
      <c r="A24" s="19" t="s">
        <v>14</v>
      </c>
      <c r="B24" s="20">
        <f>B17-B88</f>
        <v>12807.23208016032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15</v>
      </c>
      <c r="B27" s="7"/>
      <c r="C27" s="22"/>
    </row>
    <row r="28" spans="1:3" x14ac:dyDescent="0.2">
      <c r="A28" s="2" t="s">
        <v>16</v>
      </c>
      <c r="B28" s="3"/>
      <c r="C28" s="23"/>
    </row>
    <row r="29" spans="1:3" x14ac:dyDescent="0.2">
      <c r="A29" s="12">
        <v>45291</v>
      </c>
      <c r="B29" s="24"/>
      <c r="C29" s="24"/>
    </row>
    <row r="30" spans="1:3" x14ac:dyDescent="0.2">
      <c r="A30" s="14"/>
      <c r="B30" s="25"/>
      <c r="C30" s="24"/>
    </row>
    <row r="31" spans="1:3" x14ac:dyDescent="0.2">
      <c r="A31" s="2" t="s">
        <v>47</v>
      </c>
      <c r="B31" s="24"/>
      <c r="C31" s="24"/>
    </row>
    <row r="32" spans="1:3" x14ac:dyDescent="0.2">
      <c r="A32" s="49"/>
      <c r="B32" s="24"/>
      <c r="C32" s="49"/>
    </row>
    <row r="33" spans="1:3" x14ac:dyDescent="0.2">
      <c r="A33" s="14"/>
      <c r="B33" s="24"/>
      <c r="C33" s="24"/>
    </row>
    <row r="34" spans="1:3" ht="17" x14ac:dyDescent="0.2">
      <c r="A34" s="15" t="s">
        <v>17</v>
      </c>
      <c r="B34" s="26">
        <v>10822</v>
      </c>
      <c r="C34" s="17" t="s">
        <v>76</v>
      </c>
    </row>
    <row r="35" spans="1:3" x14ac:dyDescent="0.2">
      <c r="A35" s="15" t="s">
        <v>19</v>
      </c>
      <c r="B35" s="26"/>
      <c r="C35" s="17"/>
    </row>
    <row r="36" spans="1:3" x14ac:dyDescent="0.2">
      <c r="A36" s="51" t="s">
        <v>20</v>
      </c>
      <c r="B36" s="52">
        <f>B37+B56</f>
        <v>2689.6223574999999</v>
      </c>
      <c r="C36" s="53" t="s">
        <v>82</v>
      </c>
    </row>
    <row r="37" spans="1:3" ht="17" x14ac:dyDescent="0.2">
      <c r="A37" s="1" t="s">
        <v>83</v>
      </c>
      <c r="B37" s="26">
        <v>2363</v>
      </c>
      <c r="C37" s="17" t="s">
        <v>76</v>
      </c>
    </row>
    <row r="38" spans="1:3" x14ac:dyDescent="0.2">
      <c r="A38" s="15"/>
      <c r="B38" s="26"/>
      <c r="C38" s="11"/>
    </row>
    <row r="39" spans="1:3" x14ac:dyDescent="0.2">
      <c r="A39" s="1" t="s">
        <v>21</v>
      </c>
      <c r="B39" s="26"/>
      <c r="C39" s="11"/>
    </row>
    <row r="40" spans="1:3" x14ac:dyDescent="0.2">
      <c r="A40" s="15"/>
      <c r="B40" s="26"/>
      <c r="C40" s="11"/>
    </row>
    <row r="41" spans="1:3" x14ac:dyDescent="0.2">
      <c r="A41" s="15" t="s">
        <v>22</v>
      </c>
      <c r="B41" s="26"/>
      <c r="C41" s="17"/>
    </row>
    <row r="42" spans="1:3" x14ac:dyDescent="0.2">
      <c r="A42" s="15" t="s">
        <v>23</v>
      </c>
      <c r="B42" s="26"/>
      <c r="C42" s="11"/>
    </row>
    <row r="43" spans="1:3" x14ac:dyDescent="0.2">
      <c r="A43" s="15"/>
      <c r="B43" s="26"/>
      <c r="C43" s="11"/>
    </row>
    <row r="44" spans="1:3" x14ac:dyDescent="0.2">
      <c r="A44" s="15" t="s">
        <v>24</v>
      </c>
      <c r="B44" s="26"/>
      <c r="C44" s="11"/>
    </row>
    <row r="45" spans="1:3" x14ac:dyDescent="0.2">
      <c r="A45" s="15" t="s">
        <v>25</v>
      </c>
      <c r="B45" s="26"/>
      <c r="C45" s="17"/>
    </row>
    <row r="46" spans="1:3" x14ac:dyDescent="0.2">
      <c r="A46" s="15" t="s">
        <v>26</v>
      </c>
      <c r="B46" s="26"/>
      <c r="C46" s="11"/>
    </row>
    <row r="47" spans="1:3" x14ac:dyDescent="0.2">
      <c r="A47" s="15" t="s">
        <v>61</v>
      </c>
      <c r="B47" s="26"/>
      <c r="C47" s="11"/>
    </row>
    <row r="48" spans="1:3" x14ac:dyDescent="0.2">
      <c r="A48" s="15"/>
      <c r="B48" s="26"/>
      <c r="C48" s="11"/>
    </row>
    <row r="49" spans="1:3" x14ac:dyDescent="0.2">
      <c r="A49" s="15" t="s">
        <v>35</v>
      </c>
      <c r="B49" s="26"/>
      <c r="C49" s="17"/>
    </row>
    <row r="50" spans="1:3" x14ac:dyDescent="0.2">
      <c r="A50" s="15" t="s">
        <v>36</v>
      </c>
      <c r="B50" s="26"/>
      <c r="C50" s="11"/>
    </row>
    <row r="51" spans="1:3" x14ac:dyDescent="0.2">
      <c r="A51" s="15" t="s">
        <v>37</v>
      </c>
      <c r="B51" s="26"/>
      <c r="C51" s="17"/>
    </row>
    <row r="52" spans="1:3" ht="17" x14ac:dyDescent="0.2">
      <c r="A52" s="15" t="s">
        <v>38</v>
      </c>
      <c r="B52" s="54">
        <v>0.34499999999999997</v>
      </c>
      <c r="C52" s="17" t="s">
        <v>84</v>
      </c>
    </row>
    <row r="53" spans="1:3" x14ac:dyDescent="0.2">
      <c r="A53" s="15"/>
      <c r="B53" s="26"/>
      <c r="C53" s="11"/>
    </row>
    <row r="54" spans="1:3" ht="17" x14ac:dyDescent="0.2">
      <c r="A54" s="15" t="s">
        <v>39</v>
      </c>
      <c r="B54" s="26">
        <v>1.4359999999999999</v>
      </c>
      <c r="C54" s="17" t="s">
        <v>84</v>
      </c>
    </row>
    <row r="55" spans="1:3" x14ac:dyDescent="0.2">
      <c r="A55" s="15"/>
      <c r="B55" s="26"/>
      <c r="C55" s="17"/>
    </row>
    <row r="56" spans="1:3" ht="34" x14ac:dyDescent="0.2">
      <c r="A56" s="15" t="s">
        <v>85</v>
      </c>
      <c r="B56" s="26">
        <f>J101</f>
        <v>326.62235749999996</v>
      </c>
      <c r="C56" s="17" t="s">
        <v>86</v>
      </c>
    </row>
    <row r="57" spans="1:3" x14ac:dyDescent="0.2">
      <c r="A57" s="15"/>
      <c r="B57" s="26"/>
      <c r="C57" s="11"/>
    </row>
    <row r="58" spans="1:3" x14ac:dyDescent="0.2">
      <c r="A58" s="15" t="s">
        <v>40</v>
      </c>
      <c r="B58" s="26">
        <f>SUM(B41:B56)</f>
        <v>328.40335749999997</v>
      </c>
      <c r="C58" s="11"/>
    </row>
    <row r="59" spans="1:3" x14ac:dyDescent="0.2">
      <c r="A59" s="28"/>
      <c r="B59" s="29"/>
      <c r="C59" s="30"/>
    </row>
    <row r="60" spans="1:3" x14ac:dyDescent="0.2">
      <c r="A60" s="31" t="s">
        <v>15</v>
      </c>
      <c r="B60" s="32">
        <f>B37+B58</f>
        <v>2691.4033574999999</v>
      </c>
      <c r="C60" s="33"/>
    </row>
    <row r="61" spans="1:3" x14ac:dyDescent="0.2">
      <c r="B61" s="10"/>
      <c r="C61" s="11"/>
    </row>
    <row r="62" spans="1:3" x14ac:dyDescent="0.2">
      <c r="B62" s="3"/>
      <c r="C62" s="10"/>
    </row>
    <row r="63" spans="1:3" x14ac:dyDescent="0.2">
      <c r="A63" s="34" t="s">
        <v>41</v>
      </c>
      <c r="B63" s="35">
        <f>ROUND((B24/B34),1)</f>
        <v>1.2</v>
      </c>
      <c r="C63" s="10"/>
    </row>
    <row r="64" spans="1:3" x14ac:dyDescent="0.2">
      <c r="A64" s="34" t="s">
        <v>42</v>
      </c>
      <c r="B64" s="35">
        <f>ROUND((B24/B36),1)</f>
        <v>4.8</v>
      </c>
      <c r="C64" s="10"/>
    </row>
    <row r="65" spans="1:3" x14ac:dyDescent="0.2">
      <c r="A65" s="34" t="s">
        <v>43</v>
      </c>
      <c r="B65" s="35">
        <f>ROUND((B24/B60),1)</f>
        <v>4.8</v>
      </c>
      <c r="C65" s="10"/>
    </row>
    <row r="68" spans="1:3" x14ac:dyDescent="0.2">
      <c r="A68" s="7" t="s">
        <v>44</v>
      </c>
      <c r="B68" s="8"/>
      <c r="C68" s="9"/>
    </row>
    <row r="69" spans="1:3" x14ac:dyDescent="0.2">
      <c r="C69" s="10"/>
    </row>
    <row r="70" spans="1:3" x14ac:dyDescent="0.2">
      <c r="A70" s="15" t="s">
        <v>87</v>
      </c>
    </row>
    <row r="71" spans="1:3" x14ac:dyDescent="0.2">
      <c r="A71" s="15" t="s">
        <v>88</v>
      </c>
    </row>
    <row r="72" spans="1:3" x14ac:dyDescent="0.2">
      <c r="A72" t="s">
        <v>89</v>
      </c>
    </row>
    <row r="73" spans="1:3" x14ac:dyDescent="0.2">
      <c r="C73" s="11"/>
    </row>
    <row r="74" spans="1:3" x14ac:dyDescent="0.2">
      <c r="A74" s="37"/>
      <c r="B74" s="37"/>
      <c r="C74" s="9"/>
    </row>
    <row r="75" spans="1:3" x14ac:dyDescent="0.2">
      <c r="C75" s="38"/>
    </row>
    <row r="76" spans="1:3" x14ac:dyDescent="0.2">
      <c r="C76" s="38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6</v>
      </c>
    </row>
    <row r="80" spans="1:3" x14ac:dyDescent="0.2">
      <c r="B80" s="5"/>
    </row>
    <row r="81" spans="1:11" x14ac:dyDescent="0.2">
      <c r="B81" s="39">
        <v>45291</v>
      </c>
    </row>
    <row r="82" spans="1:11" x14ac:dyDescent="0.2">
      <c r="A82" s="2" t="s">
        <v>47</v>
      </c>
      <c r="B82" s="5"/>
    </row>
    <row r="83" spans="1:11" x14ac:dyDescent="0.2">
      <c r="A83" s="40"/>
      <c r="B83" s="5"/>
    </row>
    <row r="85" spans="1:11" ht="17" x14ac:dyDescent="0.2">
      <c r="A85" s="15" t="s">
        <v>48</v>
      </c>
      <c r="B85" s="16">
        <v>1249.19</v>
      </c>
      <c r="C85" s="17" t="s">
        <v>84</v>
      </c>
    </row>
    <row r="86" spans="1:11" ht="34" x14ac:dyDescent="0.2">
      <c r="A86" s="15" t="s">
        <v>90</v>
      </c>
      <c r="B86" s="16">
        <v>-4036.3820000000001</v>
      </c>
      <c r="C86" s="17" t="s">
        <v>91</v>
      </c>
    </row>
    <row r="87" spans="1:11" x14ac:dyDescent="0.2">
      <c r="A87" t="s">
        <v>50</v>
      </c>
      <c r="B87" s="29"/>
      <c r="C87" s="17"/>
    </row>
    <row r="88" spans="1:11" x14ac:dyDescent="0.2">
      <c r="A88" s="2" t="s">
        <v>51</v>
      </c>
      <c r="B88" s="42">
        <f>SUM(B85:B87)</f>
        <v>-2787.192</v>
      </c>
    </row>
    <row r="91" spans="1:11" x14ac:dyDescent="0.2">
      <c r="A91" s="43" t="s">
        <v>52</v>
      </c>
    </row>
    <row r="92" spans="1:11" x14ac:dyDescent="0.2">
      <c r="D92" s="2" t="str">
        <f>B1</f>
        <v>Payment Assist Ltd</v>
      </c>
    </row>
    <row r="93" spans="1:11" x14ac:dyDescent="0.2">
      <c r="D93" s="2" t="s">
        <v>142</v>
      </c>
    </row>
    <row r="94" spans="1:11" x14ac:dyDescent="0.2">
      <c r="D94" s="2" t="s">
        <v>92</v>
      </c>
    </row>
    <row r="95" spans="1:11" ht="48" x14ac:dyDescent="0.2">
      <c r="E95" s="55" t="s">
        <v>93</v>
      </c>
      <c r="F95" s="55" t="s">
        <v>94</v>
      </c>
      <c r="G95" s="56" t="s">
        <v>95</v>
      </c>
      <c r="H95" s="55" t="s">
        <v>96</v>
      </c>
      <c r="I95" s="57" t="s">
        <v>97</v>
      </c>
      <c r="J95" s="55" t="s">
        <v>98</v>
      </c>
      <c r="K95" s="58"/>
    </row>
    <row r="96" spans="1:11" x14ac:dyDescent="0.2">
      <c r="E96" s="5" t="s">
        <v>99</v>
      </c>
      <c r="F96" s="5" t="s">
        <v>99</v>
      </c>
      <c r="G96" s="59" t="s">
        <v>99</v>
      </c>
      <c r="H96" s="5" t="s">
        <v>100</v>
      </c>
      <c r="I96" s="5"/>
      <c r="J96" s="5" t="s">
        <v>99</v>
      </c>
    </row>
    <row r="97" spans="2:11" ht="34" x14ac:dyDescent="0.2">
      <c r="D97" s="15" t="s">
        <v>101</v>
      </c>
      <c r="E97" s="26">
        <v>5486.1139999999996</v>
      </c>
      <c r="F97" s="26">
        <v>3520.9360000000001</v>
      </c>
      <c r="G97" s="60">
        <f>(E97+F97)/2</f>
        <v>4503.5249999999996</v>
      </c>
      <c r="H97" s="61">
        <v>0.06</v>
      </c>
      <c r="I97" s="62">
        <v>1</v>
      </c>
      <c r="J97" s="63">
        <f>G97*H97</f>
        <v>270.21149999999994</v>
      </c>
      <c r="K97" s="17" t="s">
        <v>102</v>
      </c>
    </row>
    <row r="98" spans="2:11" ht="34" x14ac:dyDescent="0.2">
      <c r="D98" s="15" t="s">
        <v>103</v>
      </c>
      <c r="E98" s="64">
        <v>672.15099999999995</v>
      </c>
      <c r="F98" s="64">
        <v>515.44600000000003</v>
      </c>
      <c r="G98" s="65">
        <f>(E98+F98)/2</f>
        <v>593.79849999999999</v>
      </c>
      <c r="H98" s="61">
        <v>9.5000000000000001E-2</v>
      </c>
      <c r="I98" s="62">
        <v>2</v>
      </c>
      <c r="J98" s="63">
        <f>G98*H98</f>
        <v>56.410857499999999</v>
      </c>
      <c r="K98" s="17" t="s">
        <v>102</v>
      </c>
    </row>
    <row r="99" spans="2:11" x14ac:dyDescent="0.2">
      <c r="D99" s="1" t="s">
        <v>104</v>
      </c>
      <c r="E99" s="66">
        <f>SUM(E97:E98)</f>
        <v>6158.2649999999994</v>
      </c>
      <c r="F99" s="66">
        <f>SUM(F97:F98)</f>
        <v>4036.3820000000001</v>
      </c>
      <c r="G99" s="60">
        <f>SUM(G97:G98)</f>
        <v>5097.3234999999995</v>
      </c>
      <c r="H99" s="63"/>
      <c r="I99" s="63"/>
      <c r="J99" s="67"/>
      <c r="K99" s="17"/>
    </row>
    <row r="100" spans="2:11" x14ac:dyDescent="0.2">
      <c r="E100" s="67"/>
      <c r="F100" s="67"/>
      <c r="G100" s="67"/>
      <c r="H100" s="67"/>
      <c r="I100" s="67"/>
      <c r="J100" s="67"/>
      <c r="K100" s="17"/>
    </row>
    <row r="101" spans="2:11" x14ac:dyDescent="0.2">
      <c r="B101" s="44"/>
      <c r="D101" s="19" t="s">
        <v>98</v>
      </c>
      <c r="E101" s="68"/>
      <c r="F101" s="68"/>
      <c r="G101" s="68"/>
      <c r="H101" s="68"/>
      <c r="I101" s="68"/>
      <c r="J101" s="68">
        <f>SUM(J97:J98)</f>
        <v>326.62235749999996</v>
      </c>
      <c r="K101" s="17"/>
    </row>
    <row r="102" spans="2:11" x14ac:dyDescent="0.2">
      <c r="B102" s="44"/>
      <c r="D102" s="15"/>
      <c r="E102" s="69"/>
      <c r="F102" s="15"/>
      <c r="G102" s="69"/>
      <c r="H102" s="70"/>
      <c r="I102" s="70"/>
      <c r="J102" s="15"/>
      <c r="K102" s="17"/>
    </row>
    <row r="103" spans="2:11" x14ac:dyDescent="0.2">
      <c r="D103" s="71" t="s">
        <v>105</v>
      </c>
      <c r="E103" s="72"/>
      <c r="F103" s="72"/>
      <c r="H103" s="73"/>
      <c r="I103" s="73"/>
      <c r="K103" s="15"/>
    </row>
    <row r="104" spans="2:11" ht="29" customHeight="1" x14ac:dyDescent="0.2">
      <c r="D104" s="74" t="s">
        <v>143</v>
      </c>
      <c r="E104" s="74"/>
      <c r="F104" s="74"/>
      <c r="G104" s="74"/>
      <c r="H104" s="74"/>
      <c r="I104" s="74"/>
      <c r="J104" s="74"/>
      <c r="K104" s="15"/>
    </row>
    <row r="105" spans="2:11" ht="31" customHeight="1" x14ac:dyDescent="0.2">
      <c r="D105" s="74" t="s">
        <v>144</v>
      </c>
      <c r="E105" s="74"/>
      <c r="F105" s="74"/>
      <c r="G105" s="74"/>
      <c r="H105" s="74"/>
      <c r="I105" s="74"/>
      <c r="J105" s="74"/>
      <c r="K105" s="17"/>
    </row>
    <row r="106" spans="2:11" x14ac:dyDescent="0.2">
      <c r="H106" s="75"/>
      <c r="I106" s="75"/>
    </row>
    <row r="107" spans="2:11" x14ac:dyDescent="0.2">
      <c r="D107" s="2"/>
      <c r="E107" s="2"/>
      <c r="F107" s="2"/>
      <c r="G107" s="2"/>
      <c r="H107" s="73"/>
      <c r="I107" s="73"/>
    </row>
    <row r="108" spans="2:11" x14ac:dyDescent="0.2">
      <c r="D108" s="43" t="s">
        <v>52</v>
      </c>
    </row>
  </sheetData>
  <sheetProtection algorithmName="SHA-512" hashValue="FGP7xoY+TuZ2nMOZrj7/D6wPFUmt+CHb0NiO4ScQNHwzKKjTvpIz8ARSE2L3hPsCtuK/yoqjiCUm1E53VqpqwQ==" saltValue="l1ThhxkbyhLkZaLPeAImdA==" spinCount="100000" sheet="1" objects="1" scenarios="1"/>
  <mergeCells count="2">
    <mergeCell ref="D104:J104"/>
    <mergeCell ref="D105:J105"/>
  </mergeCells>
  <pageMargins left="0.7" right="0.7" top="0.75" bottom="0.75" header="0.3" footer="0.3"/>
  <pageSetup paperSize="9" scale="26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9A670-1D53-5547-9217-4873F60B44E0}">
  <sheetPr>
    <pageSetUpPr fitToPage="1"/>
  </sheetPr>
  <dimension ref="A1:I94"/>
  <sheetViews>
    <sheetView topLeftCell="A6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34" x14ac:dyDescent="0.2">
      <c r="A12" s="15" t="s">
        <v>75</v>
      </c>
      <c r="B12" s="16">
        <v>10700</v>
      </c>
      <c r="C12" s="17" t="s">
        <v>107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hidden="1" x14ac:dyDescent="0.2">
      <c r="A15" s="18" t="s">
        <v>13</v>
      </c>
      <c r="B15" s="16"/>
      <c r="C15" s="17"/>
    </row>
    <row r="16" spans="1:3" hidden="1" x14ac:dyDescent="0.2">
      <c r="A16" s="15"/>
      <c r="B16" s="16"/>
      <c r="C16" s="17"/>
    </row>
    <row r="17" spans="1:3" hidden="1" x14ac:dyDescent="0.2">
      <c r="A17" s="15"/>
      <c r="B17" s="16"/>
      <c r="C17" s="17"/>
    </row>
    <row r="18" spans="1:3" hidden="1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19" t="s">
        <v>14</v>
      </c>
      <c r="B20" s="20">
        <f>B12-B91</f>
        <v>10700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2"/>
    </row>
    <row r="24" spans="1:3" x14ac:dyDescent="0.2">
      <c r="A24" s="2" t="s">
        <v>16</v>
      </c>
      <c r="B24" s="3"/>
      <c r="C24" s="23"/>
    </row>
    <row r="25" spans="1:3" x14ac:dyDescent="0.2">
      <c r="A25" s="12">
        <v>45291</v>
      </c>
      <c r="B25" s="24"/>
      <c r="C25" s="24"/>
    </row>
    <row r="26" spans="1:3" x14ac:dyDescent="0.2">
      <c r="A26" s="14"/>
      <c r="B26" s="25"/>
      <c r="C26" s="24"/>
    </row>
    <row r="27" spans="1:3" x14ac:dyDescent="0.2">
      <c r="A27" s="2" t="s">
        <v>47</v>
      </c>
      <c r="B27" s="24"/>
      <c r="C27" s="24"/>
    </row>
    <row r="28" spans="1:3" x14ac:dyDescent="0.2">
      <c r="A28" s="49"/>
      <c r="B28" s="24"/>
      <c r="C28" s="49"/>
    </row>
    <row r="29" spans="1:3" x14ac:dyDescent="0.2">
      <c r="A29" s="14"/>
      <c r="B29" s="24"/>
      <c r="C29" s="24"/>
    </row>
    <row r="30" spans="1:3" ht="17" x14ac:dyDescent="0.2">
      <c r="A30" s="15" t="s">
        <v>17</v>
      </c>
      <c r="B30" s="26">
        <v>14436.681</v>
      </c>
      <c r="C30" s="17" t="s">
        <v>108</v>
      </c>
    </row>
    <row r="31" spans="1:3" hidden="1" x14ac:dyDescent="0.2">
      <c r="A31" s="15" t="s">
        <v>19</v>
      </c>
      <c r="B31" s="26"/>
      <c r="C31" s="17"/>
    </row>
    <row r="32" spans="1:3" ht="17" hidden="1" x14ac:dyDescent="0.2">
      <c r="A32" s="1" t="s">
        <v>20</v>
      </c>
      <c r="B32" s="26">
        <v>86.366</v>
      </c>
      <c r="C32" s="17" t="s">
        <v>108</v>
      </c>
    </row>
    <row r="33" spans="1:3" hidden="1" x14ac:dyDescent="0.2">
      <c r="A33" s="15"/>
      <c r="B33" s="26"/>
      <c r="C33" s="11"/>
    </row>
    <row r="34" spans="1:3" hidden="1" x14ac:dyDescent="0.2">
      <c r="A34" s="1" t="s">
        <v>21</v>
      </c>
      <c r="B34" s="26"/>
      <c r="C34" s="11"/>
    </row>
    <row r="35" spans="1:3" hidden="1" x14ac:dyDescent="0.2">
      <c r="A35" s="15"/>
      <c r="B35" s="26"/>
      <c r="C35" s="11"/>
    </row>
    <row r="36" spans="1:3" hidden="1" x14ac:dyDescent="0.2">
      <c r="A36" s="15" t="s">
        <v>22</v>
      </c>
      <c r="B36" s="26"/>
      <c r="C36" s="17"/>
    </row>
    <row r="37" spans="1:3" hidden="1" x14ac:dyDescent="0.2">
      <c r="A37" s="15" t="s">
        <v>23</v>
      </c>
      <c r="B37" s="26"/>
      <c r="C37" s="11"/>
    </row>
    <row r="38" spans="1:3" hidden="1" x14ac:dyDescent="0.2">
      <c r="A38" s="15"/>
      <c r="B38" s="26"/>
      <c r="C38" s="11"/>
    </row>
    <row r="39" spans="1:3" hidden="1" x14ac:dyDescent="0.2">
      <c r="A39" s="15" t="s">
        <v>24</v>
      </c>
      <c r="B39" s="26"/>
      <c r="C39" s="11"/>
    </row>
    <row r="40" spans="1:3" hidden="1" x14ac:dyDescent="0.2">
      <c r="A40" s="15" t="s">
        <v>25</v>
      </c>
      <c r="B40" s="26"/>
      <c r="C40" s="17"/>
    </row>
    <row r="41" spans="1:3" hidden="1" x14ac:dyDescent="0.2">
      <c r="A41" s="15" t="s">
        <v>26</v>
      </c>
      <c r="B41" s="26"/>
      <c r="C41" s="11"/>
    </row>
    <row r="42" spans="1:3" hidden="1" x14ac:dyDescent="0.2">
      <c r="A42" s="15" t="s">
        <v>61</v>
      </c>
      <c r="B42" s="26"/>
      <c r="C42" s="11"/>
    </row>
    <row r="43" spans="1:3" hidden="1" x14ac:dyDescent="0.2">
      <c r="A43" s="15"/>
      <c r="B43" s="26"/>
      <c r="C43" s="11"/>
    </row>
    <row r="44" spans="1:3" hidden="1" x14ac:dyDescent="0.2">
      <c r="A44" s="15" t="s">
        <v>35</v>
      </c>
      <c r="B44" s="26"/>
      <c r="C44" s="17"/>
    </row>
    <row r="45" spans="1:3" hidden="1" x14ac:dyDescent="0.2">
      <c r="A45" s="15" t="s">
        <v>36</v>
      </c>
      <c r="B45" s="26"/>
      <c r="C45" s="11"/>
    </row>
    <row r="46" spans="1:3" hidden="1" x14ac:dyDescent="0.2">
      <c r="A46" s="15" t="s">
        <v>37</v>
      </c>
      <c r="B46" s="26"/>
      <c r="C46" s="17"/>
    </row>
    <row r="47" spans="1:3" ht="17" hidden="1" x14ac:dyDescent="0.2">
      <c r="A47" s="15" t="s">
        <v>38</v>
      </c>
      <c r="B47" s="26">
        <v>438.01900000000001</v>
      </c>
      <c r="C47" s="17" t="s">
        <v>108</v>
      </c>
    </row>
    <row r="48" spans="1:3" hidden="1" x14ac:dyDescent="0.2">
      <c r="A48" s="15"/>
      <c r="B48" s="26"/>
      <c r="C48" s="11"/>
    </row>
    <row r="49" spans="1:3" ht="17" hidden="1" x14ac:dyDescent="0.2">
      <c r="A49" s="15" t="s">
        <v>39</v>
      </c>
      <c r="B49" s="26">
        <v>65.262</v>
      </c>
      <c r="C49" s="17" t="s">
        <v>108</v>
      </c>
    </row>
    <row r="50" spans="1:3" hidden="1" x14ac:dyDescent="0.2">
      <c r="A50" s="15"/>
      <c r="B50" s="26"/>
      <c r="C50" s="11"/>
    </row>
    <row r="51" spans="1:3" hidden="1" x14ac:dyDescent="0.2">
      <c r="A51" s="15" t="s">
        <v>40</v>
      </c>
      <c r="B51" s="26">
        <f>SUM(B36:B49)</f>
        <v>503.28100000000001</v>
      </c>
      <c r="C51" s="11"/>
    </row>
    <row r="52" spans="1:3" hidden="1" x14ac:dyDescent="0.2">
      <c r="A52" s="28"/>
      <c r="B52" s="29"/>
      <c r="C52" s="30"/>
    </row>
    <row r="53" spans="1:3" hidden="1" x14ac:dyDescent="0.2">
      <c r="A53" s="31" t="s">
        <v>15</v>
      </c>
      <c r="B53" s="32">
        <f>B32+B51</f>
        <v>589.64700000000005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41</v>
      </c>
      <c r="B56" s="35">
        <f>ROUND((B20/B30),1)</f>
        <v>0.7</v>
      </c>
      <c r="C56" s="10"/>
    </row>
    <row r="57" spans="1:3" x14ac:dyDescent="0.2">
      <c r="A57" s="34" t="s">
        <v>42</v>
      </c>
      <c r="B57" s="76" t="s">
        <v>109</v>
      </c>
      <c r="C57" s="10"/>
    </row>
    <row r="58" spans="1:3" x14ac:dyDescent="0.2">
      <c r="A58" s="34" t="s">
        <v>43</v>
      </c>
      <c r="B58" s="76" t="s">
        <v>109</v>
      </c>
      <c r="C58" s="10"/>
    </row>
    <row r="61" spans="1:3" x14ac:dyDescent="0.2">
      <c r="A61" s="7" t="s">
        <v>44</v>
      </c>
      <c r="B61" s="8"/>
      <c r="C61" s="9"/>
    </row>
    <row r="62" spans="1:3" x14ac:dyDescent="0.2">
      <c r="C62" s="10"/>
    </row>
    <row r="63" spans="1:3" x14ac:dyDescent="0.2">
      <c r="A63" s="15" t="s">
        <v>110</v>
      </c>
    </row>
    <row r="64" spans="1:3" x14ac:dyDescent="0.2">
      <c r="A64" s="15" t="s">
        <v>111</v>
      </c>
    </row>
    <row r="65" spans="1:3" x14ac:dyDescent="0.2">
      <c r="A65" t="s">
        <v>112</v>
      </c>
    </row>
    <row r="66" spans="1:3" x14ac:dyDescent="0.2">
      <c r="A66" t="s">
        <v>113</v>
      </c>
    </row>
    <row r="67" spans="1:3" x14ac:dyDescent="0.2">
      <c r="A67" t="s">
        <v>114</v>
      </c>
    </row>
    <row r="68" spans="1:3" x14ac:dyDescent="0.2">
      <c r="C68" s="11"/>
    </row>
    <row r="69" spans="1:3" x14ac:dyDescent="0.2">
      <c r="A69" s="37"/>
      <c r="B69" s="37"/>
      <c r="C69" s="9"/>
    </row>
    <row r="70" spans="1:3" x14ac:dyDescent="0.2">
      <c r="C70" s="38"/>
    </row>
    <row r="71" spans="1:3" x14ac:dyDescent="0.2">
      <c r="C71" s="38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6</v>
      </c>
    </row>
    <row r="75" spans="1:3" hidden="1" x14ac:dyDescent="0.2">
      <c r="B75" s="5"/>
    </row>
    <row r="76" spans="1:3" hidden="1" x14ac:dyDescent="0.2">
      <c r="B76" s="39" t="s">
        <v>46</v>
      </c>
    </row>
    <row r="77" spans="1:3" hidden="1" x14ac:dyDescent="0.2">
      <c r="A77" s="2" t="s">
        <v>47</v>
      </c>
      <c r="B77" s="5"/>
    </row>
    <row r="78" spans="1:3" hidden="1" x14ac:dyDescent="0.2">
      <c r="A78" s="40"/>
      <c r="B78" s="5"/>
    </row>
    <row r="79" spans="1:3" hidden="1" x14ac:dyDescent="0.2"/>
    <row r="80" spans="1:3" ht="17" hidden="1" x14ac:dyDescent="0.2">
      <c r="A80" s="15" t="s">
        <v>48</v>
      </c>
      <c r="B80" s="16">
        <v>0</v>
      </c>
      <c r="C80" s="17" t="s">
        <v>45</v>
      </c>
    </row>
    <row r="81" spans="1:9" hidden="1" x14ac:dyDescent="0.2">
      <c r="A81" s="15" t="s">
        <v>49</v>
      </c>
      <c r="B81" s="16"/>
      <c r="C81" s="17"/>
    </row>
    <row r="82" spans="1:9" hidden="1" x14ac:dyDescent="0.2">
      <c r="A82" t="s">
        <v>50</v>
      </c>
      <c r="B82" s="29"/>
      <c r="C82" s="17"/>
    </row>
    <row r="83" spans="1:9" hidden="1" x14ac:dyDescent="0.2">
      <c r="A83" s="2" t="s">
        <v>51</v>
      </c>
      <c r="B83" s="42">
        <f>SUM(B80:B82)</f>
        <v>0</v>
      </c>
    </row>
    <row r="86" spans="1:9" x14ac:dyDescent="0.2">
      <c r="A86" s="43" t="s">
        <v>52</v>
      </c>
    </row>
    <row r="90" spans="1:9" x14ac:dyDescent="0.2">
      <c r="E90" s="17"/>
      <c r="F90" s="17"/>
      <c r="G90" s="17"/>
      <c r="H90" s="17"/>
      <c r="I90" s="17"/>
    </row>
    <row r="93" spans="1:9" x14ac:dyDescent="0.2">
      <c r="B93" s="44"/>
    </row>
    <row r="94" spans="1:9" x14ac:dyDescent="0.2">
      <c r="B94" s="44"/>
    </row>
  </sheetData>
  <sheetProtection algorithmName="SHA-512" hashValue="pAIyWJE1pYCzhn57YXoWCfHabVyVnfc0futiOdWg9v673NbcKCD3yUHy0EVzKeH6E8dricaVBvXcdXrzezcrAg==" saltValue="DRA77Tu2UTMU62ljXJs+6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25C86-A329-0D4C-8AFD-6427FF9A4C48}">
  <sheetPr>
    <pageSetUpPr fitToPage="1"/>
  </sheetPr>
  <dimension ref="A1:J102"/>
  <sheetViews>
    <sheetView topLeftCell="A23" workbookViewId="0">
      <selection activeCell="C84" sqref="C84"/>
    </sheetView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115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116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45603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117</v>
      </c>
      <c r="B11" s="10"/>
      <c r="C11" s="10"/>
      <c r="D11" s="11"/>
    </row>
    <row r="12" spans="1:4" ht="17" x14ac:dyDescent="0.2">
      <c r="A12" s="13">
        <f>ROUND((1/1.8075),5)</f>
        <v>0.55325000000000002</v>
      </c>
      <c r="B12" s="10"/>
      <c r="C12" s="10"/>
      <c r="D12" s="77" t="s">
        <v>118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51" x14ac:dyDescent="0.2">
      <c r="A15" s="15" t="s">
        <v>55</v>
      </c>
      <c r="B15" s="16">
        <f>2350+125</f>
        <v>2475</v>
      </c>
      <c r="C15" s="16"/>
      <c r="D15" s="77" t="s">
        <v>119</v>
      </c>
    </row>
    <row r="16" spans="1:4" x14ac:dyDescent="0.2">
      <c r="A16" s="15"/>
      <c r="B16" s="16"/>
      <c r="C16" s="16"/>
      <c r="D16" s="17"/>
    </row>
    <row r="17" spans="1:4" ht="17" x14ac:dyDescent="0.2">
      <c r="A17" s="15" t="s">
        <v>120</v>
      </c>
      <c r="B17" s="16">
        <v>393.75</v>
      </c>
      <c r="C17" s="16"/>
      <c r="D17" s="77" t="s">
        <v>118</v>
      </c>
    </row>
    <row r="18" spans="1:4" x14ac:dyDescent="0.2">
      <c r="A18" s="15"/>
      <c r="B18" s="16"/>
      <c r="C18" s="16"/>
      <c r="D18" s="17"/>
    </row>
    <row r="19" spans="1:4" x14ac:dyDescent="0.2">
      <c r="A19" s="15" t="s">
        <v>57</v>
      </c>
      <c r="B19" s="47">
        <f>C19*A12</f>
        <v>1235.7198362500001</v>
      </c>
      <c r="C19" s="16">
        <f>2233.565*1</f>
        <v>2233.5650000000001</v>
      </c>
      <c r="D19" s="11" t="s">
        <v>118</v>
      </c>
    </row>
    <row r="20" spans="1:4" x14ac:dyDescent="0.2">
      <c r="A20" s="15"/>
      <c r="B20" s="16"/>
      <c r="C20" s="16"/>
      <c r="D20" s="17"/>
    </row>
    <row r="21" spans="1:4" x14ac:dyDescent="0.2">
      <c r="A21" s="1" t="s">
        <v>58</v>
      </c>
      <c r="B21" s="16">
        <f>SUM(B15:B19)</f>
        <v>4104.4698362500003</v>
      </c>
      <c r="C21" s="16"/>
      <c r="D21" s="17"/>
    </row>
    <row r="22" spans="1:4" x14ac:dyDescent="0.2">
      <c r="A22" s="1"/>
      <c r="B22" s="16"/>
      <c r="C22" s="16"/>
      <c r="D22" s="17"/>
    </row>
    <row r="23" spans="1:4" x14ac:dyDescent="0.2">
      <c r="A23" s="1"/>
      <c r="B23" s="16"/>
      <c r="C23" s="16"/>
      <c r="D23" s="17"/>
    </row>
    <row r="24" spans="1:4" x14ac:dyDescent="0.2">
      <c r="A24" s="18" t="s">
        <v>13</v>
      </c>
      <c r="B24" s="16"/>
      <c r="C24" s="16"/>
      <c r="D24" s="17"/>
    </row>
    <row r="25" spans="1:4" x14ac:dyDescent="0.2">
      <c r="A25" s="15"/>
      <c r="B25" s="16"/>
      <c r="C25" s="16"/>
      <c r="D25" s="17"/>
    </row>
    <row r="26" spans="1:4" ht="34" x14ac:dyDescent="0.2">
      <c r="A26" s="15" t="s">
        <v>121</v>
      </c>
      <c r="B26" s="16">
        <f>-B91</f>
        <v>-134.667</v>
      </c>
      <c r="C26" s="16"/>
      <c r="D26" s="17" t="s">
        <v>122</v>
      </c>
    </row>
    <row r="27" spans="1:4" x14ac:dyDescent="0.2">
      <c r="A27" s="15"/>
      <c r="B27" s="16"/>
      <c r="C27" s="16"/>
      <c r="D27" s="17"/>
    </row>
    <row r="28" spans="1:4" x14ac:dyDescent="0.2">
      <c r="A28" s="4"/>
      <c r="B28" s="10"/>
      <c r="C28" s="10"/>
    </row>
    <row r="29" spans="1:4" x14ac:dyDescent="0.2">
      <c r="A29" s="19" t="s">
        <v>14</v>
      </c>
      <c r="B29" s="20">
        <f>B21-B91</f>
        <v>3969.8028362500004</v>
      </c>
      <c r="C29" s="20"/>
      <c r="D29" s="21"/>
    </row>
    <row r="30" spans="1:4" x14ac:dyDescent="0.2">
      <c r="A30" s="2"/>
    </row>
    <row r="31" spans="1:4" x14ac:dyDescent="0.2">
      <c r="A31" s="2"/>
    </row>
    <row r="32" spans="1:4" x14ac:dyDescent="0.2">
      <c r="A32" s="7" t="s">
        <v>15</v>
      </c>
      <c r="B32" s="7"/>
      <c r="C32" s="7"/>
      <c r="D32" s="22"/>
    </row>
    <row r="33" spans="1:4" x14ac:dyDescent="0.2">
      <c r="A33" s="2" t="s">
        <v>16</v>
      </c>
      <c r="B33" s="3"/>
      <c r="C33" s="3"/>
      <c r="D33" s="23"/>
    </row>
    <row r="34" spans="1:4" x14ac:dyDescent="0.2">
      <c r="A34" s="12">
        <v>45412</v>
      </c>
      <c r="B34" s="24"/>
      <c r="C34" s="24"/>
      <c r="D34" s="24"/>
    </row>
    <row r="35" spans="1:4" x14ac:dyDescent="0.2">
      <c r="A35" s="14"/>
      <c r="B35" s="25"/>
      <c r="C35" s="25"/>
      <c r="D35" s="24"/>
    </row>
    <row r="36" spans="1:4" x14ac:dyDescent="0.2">
      <c r="A36" s="2" t="s">
        <v>47</v>
      </c>
      <c r="B36" s="24"/>
      <c r="C36" s="24"/>
      <c r="D36" s="24"/>
    </row>
    <row r="37" spans="1:4" x14ac:dyDescent="0.2">
      <c r="A37" s="49"/>
      <c r="B37" s="24"/>
      <c r="C37" s="24"/>
      <c r="D37" s="49"/>
    </row>
    <row r="38" spans="1:4" x14ac:dyDescent="0.2">
      <c r="A38" s="14"/>
      <c r="B38" s="24"/>
      <c r="C38" s="24"/>
      <c r="D38" s="24"/>
    </row>
    <row r="39" spans="1:4" ht="34" x14ac:dyDescent="0.2">
      <c r="A39" s="15" t="s">
        <v>17</v>
      </c>
      <c r="B39" s="26">
        <v>6015.5910000000003</v>
      </c>
      <c r="C39" s="26"/>
      <c r="D39" s="17" t="s">
        <v>122</v>
      </c>
    </row>
    <row r="40" spans="1:4" x14ac:dyDescent="0.2">
      <c r="A40" s="15" t="s">
        <v>19</v>
      </c>
      <c r="B40" s="26"/>
      <c r="C40" s="26"/>
      <c r="D40" s="17"/>
    </row>
    <row r="41" spans="1:4" ht="34" x14ac:dyDescent="0.2">
      <c r="A41" s="1" t="s">
        <v>20</v>
      </c>
      <c r="B41" s="26">
        <v>581.19500000000005</v>
      </c>
      <c r="C41" s="26"/>
      <c r="D41" s="17" t="s">
        <v>122</v>
      </c>
    </row>
    <row r="42" spans="1:4" x14ac:dyDescent="0.2">
      <c r="A42" s="15"/>
      <c r="B42" s="26"/>
      <c r="C42" s="26"/>
      <c r="D42" s="11"/>
    </row>
    <row r="43" spans="1:4" x14ac:dyDescent="0.2">
      <c r="A43" s="1" t="s">
        <v>21</v>
      </c>
      <c r="B43" s="26"/>
      <c r="C43" s="26"/>
      <c r="D43" s="11"/>
    </row>
    <row r="44" spans="1:4" x14ac:dyDescent="0.2">
      <c r="A44" s="15"/>
      <c r="B44" s="26"/>
      <c r="C44" s="26"/>
      <c r="D44" s="11"/>
    </row>
    <row r="45" spans="1:4" x14ac:dyDescent="0.2">
      <c r="A45" s="15" t="s">
        <v>22</v>
      </c>
      <c r="B45" s="26"/>
      <c r="C45" s="26"/>
      <c r="D45" s="17"/>
    </row>
    <row r="46" spans="1:4" x14ac:dyDescent="0.2">
      <c r="A46" s="15" t="s">
        <v>23</v>
      </c>
      <c r="B46" s="26"/>
      <c r="C46" s="26"/>
      <c r="D46" s="11"/>
    </row>
    <row r="47" spans="1:4" x14ac:dyDescent="0.2">
      <c r="A47" s="15"/>
      <c r="B47" s="26"/>
      <c r="C47" s="26"/>
      <c r="D47" s="11"/>
    </row>
    <row r="48" spans="1:4" x14ac:dyDescent="0.2">
      <c r="A48" s="15" t="s">
        <v>24</v>
      </c>
      <c r="B48" s="26"/>
      <c r="C48" s="26"/>
      <c r="D48" s="11"/>
    </row>
    <row r="49" spans="1:4" x14ac:dyDescent="0.2">
      <c r="A49" s="15" t="s">
        <v>25</v>
      </c>
      <c r="B49" s="26"/>
      <c r="C49" s="26"/>
      <c r="D49" s="17"/>
    </row>
    <row r="50" spans="1:4" x14ac:dyDescent="0.2">
      <c r="A50" s="15" t="s">
        <v>26</v>
      </c>
      <c r="B50" s="26"/>
      <c r="C50" s="26"/>
      <c r="D50" s="11"/>
    </row>
    <row r="51" spans="1:4" x14ac:dyDescent="0.2">
      <c r="A51" s="15" t="s">
        <v>61</v>
      </c>
      <c r="B51" s="26"/>
      <c r="C51" s="26"/>
      <c r="D51" s="11"/>
    </row>
    <row r="52" spans="1:4" x14ac:dyDescent="0.2">
      <c r="A52" s="15"/>
      <c r="B52" s="26"/>
      <c r="C52" s="26"/>
      <c r="D52" s="11"/>
    </row>
    <row r="53" spans="1:4" x14ac:dyDescent="0.2">
      <c r="A53" s="15" t="s">
        <v>35</v>
      </c>
      <c r="B53" s="26"/>
      <c r="C53" s="26"/>
      <c r="D53" s="17"/>
    </row>
    <row r="54" spans="1:4" x14ac:dyDescent="0.2">
      <c r="A54" s="15" t="s">
        <v>36</v>
      </c>
      <c r="B54" s="26"/>
      <c r="C54" s="26"/>
      <c r="D54" s="11"/>
    </row>
    <row r="55" spans="1:4" x14ac:dyDescent="0.2">
      <c r="A55" s="15" t="s">
        <v>37</v>
      </c>
      <c r="B55" s="26"/>
      <c r="C55" s="26"/>
      <c r="D55" s="17"/>
    </row>
    <row r="56" spans="1:4" ht="34" x14ac:dyDescent="0.2">
      <c r="A56" s="15" t="s">
        <v>38</v>
      </c>
      <c r="B56" s="26">
        <v>149.74100000000001</v>
      </c>
      <c r="C56" s="26"/>
      <c r="D56" s="17" t="s">
        <v>122</v>
      </c>
    </row>
    <row r="57" spans="1:4" x14ac:dyDescent="0.2">
      <c r="A57" s="15"/>
      <c r="B57" s="26"/>
      <c r="C57" s="26"/>
      <c r="D57" s="11"/>
    </row>
    <row r="58" spans="1:4" ht="34" x14ac:dyDescent="0.2">
      <c r="A58" s="15" t="s">
        <v>39</v>
      </c>
      <c r="B58" s="26">
        <v>65.125</v>
      </c>
      <c r="C58" s="26"/>
      <c r="D58" s="17" t="s">
        <v>122</v>
      </c>
    </row>
    <row r="59" spans="1:4" x14ac:dyDescent="0.2">
      <c r="A59" s="15"/>
      <c r="B59" s="26"/>
      <c r="C59" s="26"/>
      <c r="D59" s="11"/>
    </row>
    <row r="60" spans="1:4" x14ac:dyDescent="0.2">
      <c r="A60" s="15" t="s">
        <v>40</v>
      </c>
      <c r="B60" s="26">
        <f>SUM(B45:B58)</f>
        <v>214.86600000000001</v>
      </c>
      <c r="C60" s="26"/>
      <c r="D60" s="11"/>
    </row>
    <row r="61" spans="1:4" x14ac:dyDescent="0.2">
      <c r="A61" s="28"/>
      <c r="B61" s="29"/>
      <c r="C61" s="29"/>
      <c r="D61" s="30"/>
    </row>
    <row r="62" spans="1:4" x14ac:dyDescent="0.2">
      <c r="A62" s="31" t="s">
        <v>15</v>
      </c>
      <c r="B62" s="32">
        <f>B41+B60</f>
        <v>796.06100000000004</v>
      </c>
      <c r="C62" s="32"/>
      <c r="D62" s="33"/>
    </row>
    <row r="63" spans="1:4" x14ac:dyDescent="0.2">
      <c r="B63" s="10"/>
      <c r="C63" s="10"/>
      <c r="D63" s="11"/>
    </row>
    <row r="64" spans="1:4" x14ac:dyDescent="0.2">
      <c r="B64" s="3"/>
      <c r="C64" s="3"/>
      <c r="D64" s="10"/>
    </row>
    <row r="65" spans="1:4" x14ac:dyDescent="0.2">
      <c r="A65" s="34" t="s">
        <v>41</v>
      </c>
      <c r="B65" s="35">
        <f>ROUND((B29/B39),1)</f>
        <v>0.7</v>
      </c>
      <c r="C65" s="36"/>
      <c r="D65" s="10"/>
    </row>
    <row r="66" spans="1:4" x14ac:dyDescent="0.2">
      <c r="A66" s="34" t="s">
        <v>42</v>
      </c>
      <c r="B66" s="35">
        <f>ROUND((B29/B41),1)</f>
        <v>6.8</v>
      </c>
      <c r="C66" s="36"/>
      <c r="D66" s="10"/>
    </row>
    <row r="67" spans="1:4" x14ac:dyDescent="0.2">
      <c r="A67" s="34" t="s">
        <v>43</v>
      </c>
      <c r="B67" s="35">
        <f>ROUND((B29/B62),1)</f>
        <v>5</v>
      </c>
      <c r="C67" s="36"/>
      <c r="D67" s="10"/>
    </row>
    <row r="70" spans="1:4" x14ac:dyDescent="0.2">
      <c r="A70" s="7" t="s">
        <v>44</v>
      </c>
      <c r="B70" s="8"/>
      <c r="C70" s="8"/>
      <c r="D70" s="9"/>
    </row>
    <row r="71" spans="1:4" x14ac:dyDescent="0.2">
      <c r="D71" s="10"/>
    </row>
    <row r="72" spans="1:4" x14ac:dyDescent="0.2">
      <c r="A72" s="15" t="s">
        <v>123</v>
      </c>
    </row>
    <row r="73" spans="1:4" x14ac:dyDescent="0.2">
      <c r="A73" s="15" t="s">
        <v>124</v>
      </c>
    </row>
    <row r="74" spans="1:4" x14ac:dyDescent="0.2">
      <c r="A74" t="s">
        <v>125</v>
      </c>
    </row>
    <row r="75" spans="1:4" x14ac:dyDescent="0.2">
      <c r="A75" s="15" t="s">
        <v>126</v>
      </c>
    </row>
    <row r="76" spans="1:4" x14ac:dyDescent="0.2">
      <c r="D76" s="11"/>
    </row>
    <row r="77" spans="1:4" x14ac:dyDescent="0.2">
      <c r="A77" s="37"/>
      <c r="B77" s="37"/>
      <c r="C77" s="37"/>
      <c r="D77" s="9"/>
    </row>
    <row r="78" spans="1:4" x14ac:dyDescent="0.2">
      <c r="D78" s="38"/>
    </row>
    <row r="79" spans="1:4" x14ac:dyDescent="0.2">
      <c r="D79" s="38"/>
    </row>
    <row r="80" spans="1:4" x14ac:dyDescent="0.2">
      <c r="B80" s="3" t="s">
        <v>3</v>
      </c>
      <c r="C80" s="3"/>
    </row>
    <row r="81" spans="1:4" x14ac:dyDescent="0.2">
      <c r="B81" s="3"/>
      <c r="C81" s="3"/>
    </row>
    <row r="82" spans="1:4" x14ac:dyDescent="0.2">
      <c r="B82" s="5" t="s">
        <v>6</v>
      </c>
      <c r="C82" s="5"/>
    </row>
    <row r="83" spans="1:4" x14ac:dyDescent="0.2">
      <c r="B83" s="5"/>
      <c r="C83" s="5"/>
    </row>
    <row r="84" spans="1:4" x14ac:dyDescent="0.2">
      <c r="B84" s="39">
        <v>45412</v>
      </c>
      <c r="C84" s="39"/>
    </row>
    <row r="85" spans="1:4" x14ac:dyDescent="0.2">
      <c r="A85" s="2" t="s">
        <v>47</v>
      </c>
      <c r="B85" s="5"/>
      <c r="C85" s="5"/>
    </row>
    <row r="86" spans="1:4" x14ac:dyDescent="0.2">
      <c r="A86" s="40"/>
      <c r="B86" s="5"/>
      <c r="C86" s="5"/>
    </row>
    <row r="88" spans="1:4" ht="34" x14ac:dyDescent="0.2">
      <c r="A88" s="15" t="s">
        <v>48</v>
      </c>
      <c r="B88" s="16">
        <v>327.34399999999999</v>
      </c>
      <c r="C88" s="16"/>
      <c r="D88" s="17" t="s">
        <v>122</v>
      </c>
    </row>
    <row r="89" spans="1:4" ht="34" x14ac:dyDescent="0.2">
      <c r="A89" s="15" t="s">
        <v>49</v>
      </c>
      <c r="B89" s="16">
        <v>-192.67699999999999</v>
      </c>
      <c r="C89" s="16"/>
      <c r="D89" s="17" t="s">
        <v>122</v>
      </c>
    </row>
    <row r="90" spans="1:4" x14ac:dyDescent="0.2">
      <c r="A90" t="s">
        <v>50</v>
      </c>
      <c r="B90" s="29"/>
      <c r="C90" s="41"/>
      <c r="D90" s="17"/>
    </row>
    <row r="91" spans="1:4" x14ac:dyDescent="0.2">
      <c r="A91" s="2" t="s">
        <v>127</v>
      </c>
      <c r="B91" s="42">
        <f>SUM(B88:B90)</f>
        <v>134.667</v>
      </c>
      <c r="C91" s="42"/>
    </row>
    <row r="94" spans="1:4" x14ac:dyDescent="0.2">
      <c r="A94" s="43" t="s">
        <v>52</v>
      </c>
    </row>
    <row r="98" spans="2:10" x14ac:dyDescent="0.2">
      <c r="F98" s="17"/>
      <c r="G98" s="17"/>
      <c r="H98" s="17"/>
      <c r="I98" s="17"/>
      <c r="J98" s="17"/>
    </row>
    <row r="101" spans="2:10" x14ac:dyDescent="0.2">
      <c r="B101" s="44"/>
      <c r="C101" s="44"/>
    </row>
    <row r="102" spans="2:10" x14ac:dyDescent="0.2">
      <c r="B102" s="44"/>
      <c r="C102" s="44"/>
    </row>
  </sheetData>
  <sheetProtection algorithmName="SHA-512" hashValue="OaCuAPhqdiklqsypjQyRr5+TDXF66rg6wU9j9/4svWR06g3V5/P1Ojptqqs3oG/jjc+8eJ247NKlkPObXXCSlg==" saltValue="DT2PauCj29Gflomao1drag==" spinCount="100000" sheet="1" objects="1" scenarios="1"/>
  <pageMargins left="0.7" right="0.7" top="0.75" bottom="0.75" header="0.3" footer="0.3"/>
  <pageSetup paperSize="9" scale="46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54271-822D-E645-8FA0-BFFF0661AB24}">
  <sheetPr>
    <pageSetUpPr fitToPage="1"/>
  </sheetPr>
  <dimension ref="A1:J96"/>
  <sheetViews>
    <sheetView topLeftCell="A20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128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53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45611</v>
      </c>
      <c r="B9" s="10"/>
      <c r="C9" s="10"/>
      <c r="D9" s="11"/>
    </row>
    <row r="10" spans="1:4" x14ac:dyDescent="0.2">
      <c r="A10" s="14"/>
      <c r="B10" s="10"/>
      <c r="C10" s="10"/>
      <c r="D10" s="11"/>
    </row>
    <row r="11" spans="1:4" x14ac:dyDescent="0.2">
      <c r="A11" s="2" t="s">
        <v>47</v>
      </c>
      <c r="B11" s="10"/>
      <c r="C11" s="10"/>
      <c r="D11" s="11"/>
    </row>
    <row r="12" spans="1:4" x14ac:dyDescent="0.2">
      <c r="A12" s="78">
        <v>0.78859999999999997</v>
      </c>
      <c r="B12" s="10"/>
      <c r="C12" s="10"/>
      <c r="D12" s="11" t="s">
        <v>129</v>
      </c>
    </row>
    <row r="13" spans="1:4" x14ac:dyDescent="0.2">
      <c r="A13" s="14"/>
      <c r="B13" s="10"/>
      <c r="C13" s="10"/>
      <c r="D13" s="11"/>
    </row>
    <row r="14" spans="1:4" ht="34" x14ac:dyDescent="0.2">
      <c r="A14" s="15" t="s">
        <v>55</v>
      </c>
      <c r="B14" s="16">
        <f>C14*A12</f>
        <v>54659.973139200003</v>
      </c>
      <c r="C14" s="16">
        <v>69312.672000000006</v>
      </c>
      <c r="D14" s="17" t="s">
        <v>130</v>
      </c>
    </row>
    <row r="15" spans="1:4" x14ac:dyDescent="0.2">
      <c r="A15" s="15"/>
      <c r="B15" s="16"/>
      <c r="C15" s="16"/>
      <c r="D15" s="17"/>
    </row>
    <row r="16" spans="1:4" x14ac:dyDescent="0.2">
      <c r="A16" s="15"/>
      <c r="B16" s="16"/>
      <c r="C16" s="16"/>
      <c r="D16" s="17"/>
    </row>
    <row r="17" spans="1:5" x14ac:dyDescent="0.2">
      <c r="A17" s="18" t="s">
        <v>13</v>
      </c>
      <c r="B17" s="16"/>
      <c r="C17" s="16"/>
      <c r="D17" s="17"/>
      <c r="E17" t="s">
        <v>140</v>
      </c>
    </row>
    <row r="18" spans="1:5" x14ac:dyDescent="0.2">
      <c r="A18" s="15"/>
      <c r="B18" s="16"/>
      <c r="C18" s="16"/>
      <c r="D18" s="17"/>
    </row>
    <row r="19" spans="1:5" ht="34" x14ac:dyDescent="0.2">
      <c r="A19" s="15" t="s">
        <v>131</v>
      </c>
      <c r="B19" s="16">
        <f>-B85</f>
        <v>-2920.9491647999998</v>
      </c>
      <c r="C19" s="16"/>
      <c r="D19" s="17" t="s">
        <v>130</v>
      </c>
    </row>
    <row r="20" spans="1:5" x14ac:dyDescent="0.2">
      <c r="A20" s="15"/>
      <c r="B20" s="16"/>
      <c r="C20" s="16"/>
      <c r="D20" s="17"/>
    </row>
    <row r="21" spans="1:5" x14ac:dyDescent="0.2">
      <c r="A21" s="4"/>
      <c r="B21" s="10"/>
      <c r="C21" s="10"/>
    </row>
    <row r="22" spans="1:5" x14ac:dyDescent="0.2">
      <c r="A22" s="19" t="s">
        <v>14</v>
      </c>
      <c r="B22" s="20">
        <f>B14-B85</f>
        <v>51739.023974400006</v>
      </c>
      <c r="C22" s="20"/>
      <c r="D22" s="21"/>
    </row>
    <row r="23" spans="1:5" x14ac:dyDescent="0.2">
      <c r="A23" s="2"/>
    </row>
    <row r="24" spans="1:5" x14ac:dyDescent="0.2">
      <c r="A24" s="2"/>
    </row>
    <row r="25" spans="1:5" x14ac:dyDescent="0.2">
      <c r="A25" s="7" t="s">
        <v>15</v>
      </c>
      <c r="B25" s="7"/>
      <c r="C25" s="7"/>
      <c r="D25" s="22"/>
    </row>
    <row r="26" spans="1:5" x14ac:dyDescent="0.2">
      <c r="A26" s="2" t="s">
        <v>16</v>
      </c>
      <c r="B26" s="3"/>
      <c r="C26" s="3"/>
      <c r="D26" s="23"/>
    </row>
    <row r="27" spans="1:5" x14ac:dyDescent="0.2">
      <c r="A27" s="12">
        <v>45382</v>
      </c>
      <c r="B27" s="24"/>
      <c r="C27" s="24"/>
      <c r="D27" s="24"/>
    </row>
    <row r="28" spans="1:5" x14ac:dyDescent="0.2">
      <c r="A28" s="14"/>
      <c r="B28" s="25"/>
      <c r="C28" s="25"/>
      <c r="D28" s="24"/>
    </row>
    <row r="29" spans="1:5" x14ac:dyDescent="0.2">
      <c r="A29" s="2" t="s">
        <v>47</v>
      </c>
      <c r="B29" s="24"/>
      <c r="C29" s="24"/>
      <c r="D29" s="24"/>
    </row>
    <row r="30" spans="1:5" x14ac:dyDescent="0.2">
      <c r="A30" s="49"/>
      <c r="B30" s="24"/>
      <c r="C30" s="24"/>
      <c r="D30" s="49"/>
    </row>
    <row r="31" spans="1:5" x14ac:dyDescent="0.2">
      <c r="A31" s="14"/>
      <c r="B31" s="24"/>
      <c r="C31" s="24"/>
      <c r="D31" s="24"/>
    </row>
    <row r="32" spans="1:5" ht="17" x14ac:dyDescent="0.2">
      <c r="A32" s="15" t="s">
        <v>17</v>
      </c>
      <c r="B32" s="26">
        <v>18140.881000000001</v>
      </c>
      <c r="C32" s="26"/>
      <c r="D32" s="17" t="s">
        <v>132</v>
      </c>
    </row>
    <row r="33" spans="1:4" x14ac:dyDescent="0.2">
      <c r="A33" s="15" t="s">
        <v>19</v>
      </c>
      <c r="B33" s="26"/>
      <c r="C33" s="26"/>
      <c r="D33" s="17"/>
    </row>
    <row r="34" spans="1:4" ht="17" x14ac:dyDescent="0.2">
      <c r="A34" s="1" t="s">
        <v>20</v>
      </c>
      <c r="B34" s="26">
        <v>7487.0249999999996</v>
      </c>
      <c r="C34" s="26"/>
      <c r="D34" s="17" t="s">
        <v>132</v>
      </c>
    </row>
    <row r="35" spans="1:4" x14ac:dyDescent="0.2">
      <c r="A35" s="15"/>
      <c r="B35" s="26"/>
      <c r="C35" s="26"/>
      <c r="D35" s="11"/>
    </row>
    <row r="36" spans="1:4" x14ac:dyDescent="0.2">
      <c r="A36" s="1" t="s">
        <v>21</v>
      </c>
      <c r="B36" s="26"/>
      <c r="C36" s="26"/>
      <c r="D36" s="11"/>
    </row>
    <row r="37" spans="1:4" x14ac:dyDescent="0.2">
      <c r="A37" s="15"/>
      <c r="B37" s="26"/>
      <c r="C37" s="26"/>
      <c r="D37" s="11"/>
    </row>
    <row r="38" spans="1:4" x14ac:dyDescent="0.2">
      <c r="A38" s="15" t="s">
        <v>22</v>
      </c>
      <c r="B38" s="26"/>
      <c r="C38" s="26"/>
      <c r="D38" s="17"/>
    </row>
    <row r="39" spans="1:4" x14ac:dyDescent="0.2">
      <c r="A39" s="15" t="s">
        <v>23</v>
      </c>
      <c r="B39" s="26"/>
      <c r="C39" s="26"/>
      <c r="D39" s="11"/>
    </row>
    <row r="40" spans="1:4" x14ac:dyDescent="0.2">
      <c r="A40" s="15"/>
      <c r="B40" s="26"/>
      <c r="C40" s="26"/>
      <c r="D40" s="11"/>
    </row>
    <row r="41" spans="1:4" x14ac:dyDescent="0.2">
      <c r="A41" s="15" t="s">
        <v>24</v>
      </c>
      <c r="B41" s="26"/>
      <c r="C41" s="26"/>
      <c r="D41" s="11"/>
    </row>
    <row r="42" spans="1:4" x14ac:dyDescent="0.2">
      <c r="A42" s="15" t="s">
        <v>25</v>
      </c>
      <c r="B42" s="26"/>
      <c r="C42" s="26"/>
      <c r="D42" s="17"/>
    </row>
    <row r="43" spans="1:4" x14ac:dyDescent="0.2">
      <c r="A43" s="15" t="s">
        <v>26</v>
      </c>
      <c r="B43" s="26"/>
      <c r="C43" s="26"/>
      <c r="D43" s="11"/>
    </row>
    <row r="44" spans="1:4" ht="34" x14ac:dyDescent="0.2">
      <c r="A44" s="15" t="s">
        <v>61</v>
      </c>
      <c r="B44" s="26">
        <v>-34.127000000000002</v>
      </c>
      <c r="C44" s="26"/>
      <c r="D44" s="17" t="s">
        <v>145</v>
      </c>
    </row>
    <row r="45" spans="1:4" x14ac:dyDescent="0.2">
      <c r="A45" s="15"/>
      <c r="B45" s="26"/>
      <c r="C45" s="26"/>
      <c r="D45" s="11"/>
    </row>
    <row r="46" spans="1:4" x14ac:dyDescent="0.2">
      <c r="A46" s="15" t="s">
        <v>35</v>
      </c>
      <c r="B46" s="26"/>
      <c r="C46" s="26"/>
      <c r="D46" s="17"/>
    </row>
    <row r="47" spans="1:4" x14ac:dyDescent="0.2">
      <c r="A47" s="15" t="s">
        <v>36</v>
      </c>
      <c r="B47" s="26"/>
      <c r="C47" s="26"/>
      <c r="D47" s="11"/>
    </row>
    <row r="48" spans="1:4" x14ac:dyDescent="0.2">
      <c r="A48" s="15" t="s">
        <v>37</v>
      </c>
      <c r="B48" s="26"/>
      <c r="C48" s="26"/>
      <c r="D48" s="17"/>
    </row>
    <row r="49" spans="1:4" ht="17" x14ac:dyDescent="0.2">
      <c r="A49" s="15" t="s">
        <v>38</v>
      </c>
      <c r="B49" s="26">
        <v>6.0839999999999996</v>
      </c>
      <c r="C49" s="26"/>
      <c r="D49" s="17" t="s">
        <v>132</v>
      </c>
    </row>
    <row r="50" spans="1:4" x14ac:dyDescent="0.2">
      <c r="A50" s="15"/>
      <c r="B50" s="26"/>
      <c r="C50" s="26"/>
      <c r="D50" s="11"/>
    </row>
    <row r="51" spans="1:4" ht="17" x14ac:dyDescent="0.2">
      <c r="A51" s="15" t="s">
        <v>39</v>
      </c>
      <c r="B51" s="26">
        <v>39.084000000000003</v>
      </c>
      <c r="C51" s="26"/>
      <c r="D51" s="17" t="s">
        <v>132</v>
      </c>
    </row>
    <row r="52" spans="1:4" x14ac:dyDescent="0.2">
      <c r="A52" s="15"/>
      <c r="B52" s="26"/>
      <c r="C52" s="26"/>
      <c r="D52" s="11"/>
    </row>
    <row r="53" spans="1:4" x14ac:dyDescent="0.2">
      <c r="A53" s="15" t="s">
        <v>40</v>
      </c>
      <c r="B53" s="26">
        <f>SUM(B38:B51)</f>
        <v>11.041</v>
      </c>
      <c r="C53" s="26"/>
      <c r="D53" s="11"/>
    </row>
    <row r="54" spans="1:4" x14ac:dyDescent="0.2">
      <c r="A54" s="28"/>
      <c r="B54" s="29"/>
      <c r="C54" s="29"/>
      <c r="D54" s="30"/>
    </row>
    <row r="55" spans="1:4" x14ac:dyDescent="0.2">
      <c r="A55" s="31" t="s">
        <v>15</v>
      </c>
      <c r="B55" s="32">
        <f>B34+B53</f>
        <v>7498.0659999999998</v>
      </c>
      <c r="C55" s="32"/>
      <c r="D55" s="3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4" t="s">
        <v>41</v>
      </c>
      <c r="B58" s="35">
        <f>ROUND((B22/B32),1)</f>
        <v>2.9</v>
      </c>
      <c r="C58" s="36"/>
      <c r="D58" s="10"/>
    </row>
    <row r="59" spans="1:4" x14ac:dyDescent="0.2">
      <c r="A59" s="34" t="s">
        <v>42</v>
      </c>
      <c r="B59" s="35">
        <f>ROUND((B22/B34),1)</f>
        <v>6.9</v>
      </c>
      <c r="C59" s="36"/>
      <c r="D59" s="10"/>
    </row>
    <row r="60" spans="1:4" x14ac:dyDescent="0.2">
      <c r="A60" s="34" t="s">
        <v>43</v>
      </c>
      <c r="B60" s="35">
        <f>ROUND((B22/B55),1)</f>
        <v>6.9</v>
      </c>
      <c r="C60" s="36"/>
      <c r="D60" s="10"/>
    </row>
    <row r="63" spans="1:4" x14ac:dyDescent="0.2">
      <c r="A63" s="7" t="s">
        <v>44</v>
      </c>
      <c r="B63" s="8"/>
      <c r="C63" s="8"/>
      <c r="D63" s="9"/>
    </row>
    <row r="64" spans="1:4" x14ac:dyDescent="0.2">
      <c r="D64" s="10"/>
    </row>
    <row r="65" spans="1:4" x14ac:dyDescent="0.2">
      <c r="A65" s="15" t="s">
        <v>133</v>
      </c>
    </row>
    <row r="66" spans="1:4" x14ac:dyDescent="0.2">
      <c r="A66" s="15" t="s">
        <v>134</v>
      </c>
    </row>
    <row r="67" spans="1:4" x14ac:dyDescent="0.2">
      <c r="A67" t="s">
        <v>135</v>
      </c>
    </row>
    <row r="68" spans="1:4" x14ac:dyDescent="0.2">
      <c r="A68" s="15" t="s">
        <v>136</v>
      </c>
    </row>
    <row r="69" spans="1:4" x14ac:dyDescent="0.2">
      <c r="A69" s="15" t="s">
        <v>137</v>
      </c>
      <c r="D69" s="11"/>
    </row>
    <row r="70" spans="1:4" x14ac:dyDescent="0.2">
      <c r="A70" s="15"/>
      <c r="D70" s="11"/>
    </row>
    <row r="71" spans="1:4" x14ac:dyDescent="0.2">
      <c r="A71" s="37"/>
      <c r="B71" s="37"/>
      <c r="C71" s="37"/>
      <c r="D71" s="9"/>
    </row>
    <row r="72" spans="1:4" x14ac:dyDescent="0.2">
      <c r="D72" s="38"/>
    </row>
    <row r="73" spans="1:4" x14ac:dyDescent="0.2">
      <c r="D73" s="38"/>
    </row>
    <row r="74" spans="1:4" x14ac:dyDescent="0.2">
      <c r="B74" s="3" t="s">
        <v>3</v>
      </c>
      <c r="C74" s="3" t="s">
        <v>53</v>
      </c>
    </row>
    <row r="75" spans="1:4" x14ac:dyDescent="0.2">
      <c r="B75" s="3"/>
      <c r="C75" s="3"/>
    </row>
    <row r="76" spans="1:4" x14ac:dyDescent="0.2">
      <c r="B76" s="5" t="s">
        <v>6</v>
      </c>
      <c r="C76" s="5" t="s">
        <v>6</v>
      </c>
    </row>
    <row r="77" spans="1:4" x14ac:dyDescent="0.2">
      <c r="B77" s="5"/>
      <c r="C77" s="5"/>
    </row>
    <row r="78" spans="1:4" x14ac:dyDescent="0.2">
      <c r="B78" s="39">
        <v>45611</v>
      </c>
      <c r="C78" s="39">
        <v>45611</v>
      </c>
    </row>
    <row r="79" spans="1:4" x14ac:dyDescent="0.2">
      <c r="A79" s="2" t="s">
        <v>47</v>
      </c>
      <c r="B79" s="5"/>
      <c r="C79" s="5"/>
    </row>
    <row r="80" spans="1:4" x14ac:dyDescent="0.2">
      <c r="A80" s="40">
        <f>A12</f>
        <v>0.78859999999999997</v>
      </c>
      <c r="B80" s="5"/>
      <c r="C80" s="5"/>
      <c r="D80" s="11" t="s">
        <v>129</v>
      </c>
    </row>
    <row r="82" spans="1:10" ht="34" x14ac:dyDescent="0.2">
      <c r="A82" s="15" t="s">
        <v>138</v>
      </c>
      <c r="B82" s="16">
        <f>C82*A80</f>
        <v>2920.9491647999998</v>
      </c>
      <c r="C82" s="16">
        <v>3703.9679999999998</v>
      </c>
      <c r="D82" s="17" t="s">
        <v>130</v>
      </c>
    </row>
    <row r="83" spans="1:10" x14ac:dyDescent="0.2">
      <c r="A83" s="15" t="s">
        <v>49</v>
      </c>
      <c r="B83" s="16"/>
      <c r="C83" s="16"/>
      <c r="D83" s="17"/>
    </row>
    <row r="84" spans="1:10" x14ac:dyDescent="0.2">
      <c r="A84" t="s">
        <v>50</v>
      </c>
      <c r="B84" s="29"/>
      <c r="C84" s="29"/>
      <c r="D84" s="17"/>
    </row>
    <row r="85" spans="1:10" x14ac:dyDescent="0.2">
      <c r="A85" s="2" t="s">
        <v>131</v>
      </c>
      <c r="B85" s="42">
        <f>SUM(B82:B84)</f>
        <v>2920.9491647999998</v>
      </c>
      <c r="C85" s="42">
        <f>SUM(C82:C84)</f>
        <v>3703.9679999999998</v>
      </c>
    </row>
    <row r="88" spans="1:10" x14ac:dyDescent="0.2">
      <c r="A88" s="43" t="s">
        <v>52</v>
      </c>
    </row>
    <row r="92" spans="1:10" x14ac:dyDescent="0.2">
      <c r="F92" s="17"/>
      <c r="G92" s="17"/>
      <c r="H92" s="17"/>
      <c r="I92" s="17"/>
      <c r="J92" s="17"/>
    </row>
    <row r="95" spans="1:10" x14ac:dyDescent="0.2">
      <c r="B95" s="44"/>
      <c r="C95" s="44"/>
    </row>
    <row r="96" spans="1:10" x14ac:dyDescent="0.2">
      <c r="B96" s="44"/>
      <c r="C96" s="44"/>
    </row>
  </sheetData>
  <sheetProtection algorithmName="SHA-512" hashValue="ArbXGKjFb3uCSEZaIGurTBf2HSc04l3ntM1ADsagAfb8spiLRGhOyZEb/jiH5rA6hgPZpWYRVzTKLXWtgYLXPg==" saltValue="1jJrF1zOWHaxVq8W7tGYxA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Mypos World 080224</vt:lpstr>
      <vt:lpstr>Castel Underwriting 010524</vt:lpstr>
      <vt:lpstr>Threesixty Services 020724</vt:lpstr>
      <vt:lpstr>Payment Assist 150924</vt:lpstr>
      <vt:lpstr>Hood Group 291024</vt:lpstr>
      <vt:lpstr>CCS Group Holdings 071124</vt:lpstr>
      <vt:lpstr>Stagemount 151124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2025-05-22T13:51:54Z</dcterms:created>
  <dcterms:modified xsi:type="dcterms:W3CDTF">2025-05-22T14:47:00Z</dcterms:modified>
</cp:coreProperties>
</file>