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917"/>
  <workbookPr defaultThemeVersion="166925"/>
  <mc:AlternateContent xmlns:mc="http://schemas.openxmlformats.org/markup-compatibility/2006">
    <mc:Choice Requires="x15">
      <x15ac:absPath xmlns:x15ac="http://schemas.microsoft.com/office/spreadsheetml/2010/11/ac" url="/Users/konstantinosmossios/Documents/Business Valuation Benchmarks Ltd/2025 Publication/Forensic Edition/Industrials – Services/"/>
    </mc:Choice>
  </mc:AlternateContent>
  <xr:revisionPtr revIDLastSave="0" documentId="13_ncr:1_{A6844922-AB5E-A54E-BC3B-C1DA16EA585E}" xr6:coauthVersionLast="47" xr6:coauthVersionMax="47" xr10:uidLastSave="{00000000-0000-0000-0000-000000000000}"/>
  <workbookProtection workbookAlgorithmName="SHA-512" workbookHashValue="zgEZYFTsDfrH6ZBfxlLfMgM/9IIno7AwrVsGppvatlP9k+gzfExmVztq17HfFsuBJXMTBhJv1ntoPbyjqTUQgg==" workbookSaltValue="I9h7VKAVFCOug8r7++D6UA==" workbookSpinCount="100000" lockStructure="1"/>
  <bookViews>
    <workbookView xWindow="780" yWindow="1000" windowWidth="27640" windowHeight="15760" xr2:uid="{4D6F7225-6E7C-874C-ADF8-F2D1BA9354CE}"/>
  </bookViews>
  <sheets>
    <sheet name="Fera Science 170124" sheetId="1" r:id="rId1"/>
    <sheet name="Huntswood CTC 030224" sheetId="2" r:id="rId2"/>
    <sheet name="NWL (Group) 190424" sheetId="3" r:id="rId3"/>
    <sheet name="Hydrock Holdings 300424" sheetId="4" r:id="rId4"/>
    <sheet name="IACS Consulting 280624" sheetId="5" r:id="rId5"/>
    <sheet name="Oceanscan Holdings 181024" sheetId="6" r:id="rId6"/>
  </sheet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ARRAYTEXT_WF"/>
      </xcalcf:calcFeatures>
    </ext>
  </extLst>
</workbook>
</file>

<file path=xl/calcChain.xml><?xml version="1.0" encoding="utf-8"?>
<calcChain xmlns="http://schemas.openxmlformats.org/spreadsheetml/2006/main">
  <c r="B82" i="6" l="1"/>
  <c r="B20" i="6" s="1"/>
  <c r="B51" i="6"/>
  <c r="B53" i="6" s="1"/>
  <c r="B58" i="6" l="1"/>
  <c r="B57" i="6"/>
  <c r="B56" i="6"/>
  <c r="B17" i="6"/>
  <c r="C88" i="5" l="1"/>
  <c r="A83" i="5"/>
  <c r="B85" i="5" s="1"/>
  <c r="B88" i="5" s="1"/>
  <c r="B22" i="5" s="1"/>
  <c r="B35" i="5"/>
  <c r="B58" i="5" s="1"/>
  <c r="A33" i="5"/>
  <c r="C22" i="5"/>
  <c r="B16" i="5"/>
  <c r="B18" i="5" s="1"/>
  <c r="B25" i="5" s="1"/>
  <c r="B61" i="5" l="1"/>
  <c r="B63" i="5"/>
  <c r="B88" i="4" l="1"/>
  <c r="B55" i="4"/>
  <c r="B57" i="4" s="1"/>
  <c r="H126" i="4"/>
  <c r="I126" i="4" s="1"/>
  <c r="H125" i="4"/>
  <c r="I125" i="4" s="1"/>
  <c r="H124" i="4"/>
  <c r="I124" i="4" s="1"/>
  <c r="H123" i="4"/>
  <c r="I123" i="4" s="1"/>
  <c r="I122" i="4"/>
  <c r="H122" i="4"/>
  <c r="H121" i="4"/>
  <c r="I121" i="4" s="1"/>
  <c r="B86" i="4" s="1"/>
  <c r="H120" i="4"/>
  <c r="I120" i="4" s="1"/>
  <c r="I119" i="4"/>
  <c r="H119" i="4"/>
  <c r="I118" i="4"/>
  <c r="H118" i="4"/>
  <c r="I117" i="4"/>
  <c r="H117" i="4"/>
  <c r="H116" i="4"/>
  <c r="I116" i="4" s="1"/>
  <c r="I115" i="4"/>
  <c r="H115" i="4"/>
  <c r="I114" i="4"/>
  <c r="H114" i="4"/>
  <c r="I113" i="4"/>
  <c r="H113" i="4"/>
  <c r="H111" i="4"/>
  <c r="I111" i="4" s="1"/>
  <c r="B85" i="4" s="1"/>
  <c r="B17" i="4" s="1"/>
  <c r="I109" i="4"/>
  <c r="B12" i="4" s="1"/>
  <c r="H109" i="4"/>
  <c r="I108" i="4"/>
  <c r="H108" i="4"/>
  <c r="I107" i="4"/>
  <c r="H107" i="4"/>
  <c r="H106" i="4"/>
  <c r="I106" i="4" s="1"/>
  <c r="I105" i="4"/>
  <c r="H105" i="4"/>
  <c r="I104" i="4"/>
  <c r="H104" i="4"/>
  <c r="B20" i="4" l="1"/>
  <c r="B62" i="4" l="1"/>
  <c r="B61" i="4"/>
  <c r="B60" i="4"/>
  <c r="B65" i="3" l="1"/>
  <c r="B63" i="3"/>
  <c r="B64" i="3"/>
  <c r="H104" i="3"/>
  <c r="H108" i="3" s="1"/>
  <c r="F101" i="3"/>
  <c r="E101" i="3"/>
  <c r="G101" i="3" s="1"/>
  <c r="I110" i="3" s="1"/>
  <c r="B92" i="3"/>
  <c r="B16" i="3"/>
  <c r="B23" i="3" s="1"/>
  <c r="B14" i="3"/>
  <c r="B35" i="3" l="1"/>
  <c r="B60" i="3" s="1"/>
  <c r="B55" i="3"/>
  <c r="B58" i="3" s="1"/>
  <c r="B54" i="2" l="1"/>
  <c r="B56" i="2" s="1"/>
  <c r="B83" i="2"/>
  <c r="B88" i="2" s="1"/>
  <c r="B20" i="2" s="1"/>
  <c r="B12" i="2"/>
  <c r="B16" i="2" s="1"/>
  <c r="B23" i="2" s="1"/>
  <c r="B61" i="2" l="1"/>
  <c r="B60" i="2"/>
  <c r="B59" i="2"/>
  <c r="B56" i="1" l="1"/>
  <c r="B58" i="1"/>
  <c r="B17" i="1"/>
  <c r="B89" i="1"/>
  <c r="B88" i="1"/>
  <c r="C54" i="1"/>
  <c r="C56" i="1" s="1"/>
  <c r="C58" i="1" s="1"/>
  <c r="B54" i="1"/>
  <c r="B22" i="1"/>
  <c r="B25" i="1"/>
  <c r="C63" i="1" l="1"/>
  <c r="C62" i="1"/>
  <c r="B62" i="1"/>
  <c r="C61" i="1"/>
  <c r="B61" i="1"/>
  <c r="B63" i="1"/>
</calcChain>
</file>

<file path=xl/sharedStrings.xml><?xml version="1.0" encoding="utf-8"?>
<sst xmlns="http://schemas.openxmlformats.org/spreadsheetml/2006/main" count="455" uniqueCount="190">
  <si>
    <t>Target Company</t>
  </si>
  <si>
    <t>Fera Science Limited</t>
  </si>
  <si>
    <t>Currency</t>
  </si>
  <si>
    <t>GBP</t>
  </si>
  <si>
    <t>Display</t>
  </si>
  <si>
    <t>000s</t>
  </si>
  <si>
    <t>Enterprise Value</t>
  </si>
  <si>
    <t>Date Completed:</t>
  </si>
  <si>
    <t>Consideration (GBP)</t>
  </si>
  <si>
    <t xml:space="preserve">Source: Capita plc press release dated 02/08/2024  - Half Year Results 2024; note 8 Business exits and assets held-for-sale
</t>
  </si>
  <si>
    <t>Percentage acquired:</t>
  </si>
  <si>
    <t>Implied value</t>
  </si>
  <si>
    <t>Adjustments:</t>
  </si>
  <si>
    <t xml:space="preserve">Net cash </t>
  </si>
  <si>
    <t xml:space="preserve">Source: Capita plc press release dated 02/08/2024  - Half Year Results 2024; note 8 Business exits and assets held-for-sale; Fera Science Limited financial statements for the year ended 31/12/2023; see below
</t>
  </si>
  <si>
    <t>EV</t>
  </si>
  <si>
    <t>Normalised EBITDA</t>
  </si>
  <si>
    <t>Reporting Date:</t>
  </si>
  <si>
    <t>USD/GBP Exchange Rate:</t>
  </si>
  <si>
    <t>Revenue</t>
  </si>
  <si>
    <t>Source: Fera Science Limited financial statements for the year ended 31/12/2023</t>
  </si>
  <si>
    <t>Gross Profit</t>
  </si>
  <si>
    <t>Operating profit</t>
  </si>
  <si>
    <t>Add Back:</t>
  </si>
  <si>
    <t>Gain on Sale of FA</t>
  </si>
  <si>
    <t>Loss on Sale of FA</t>
  </si>
  <si>
    <t>Write down of inventories</t>
  </si>
  <si>
    <t>Other - to account for costs for a standalone business</t>
  </si>
  <si>
    <t>Source: Capita plc press release dated 04/12/2023; Standalone EBITDA (of £7.4m) has been derived by adjusting the 2022 EBITDA of the joint venture by adding back the management charge from Capita and deducting an estimation of the costs to run the entity once it is no longer part of the Capita group.</t>
  </si>
  <si>
    <t>Share based payments</t>
  </si>
  <si>
    <t>Exceptional items</t>
  </si>
  <si>
    <t>Amortisation of Goodwill</t>
  </si>
  <si>
    <t>Amortisation of Acq Rights</t>
  </si>
  <si>
    <t>Amortisation of Devt Costs</t>
  </si>
  <si>
    <t>Amortisation of Intangible Assets</t>
  </si>
  <si>
    <t>Depreciation of Tangible Assets</t>
  </si>
  <si>
    <t>Sub-total</t>
  </si>
  <si>
    <t>EV/Revenue Multiple</t>
  </si>
  <si>
    <t>EV/EBIT Multiple</t>
  </si>
  <si>
    <t>EV/EBITDA Multiple</t>
  </si>
  <si>
    <t>Source Data</t>
  </si>
  <si>
    <t>Fera Science Limited financial statements for the year ended 31/12/2023</t>
  </si>
  <si>
    <t>Capita Business Services Ltd annual report and audited financial statements for the year ended 31/12/2023</t>
  </si>
  <si>
    <t xml:space="preserve">Capita plc press release dated 04/12/2023 </t>
  </si>
  <si>
    <t>Bridgepoint Advisers Limited news release dated 04/12/2023</t>
  </si>
  <si>
    <t>Fera Science Limited PSC02 notice dated 22/01/2024</t>
  </si>
  <si>
    <t>Capita plc press release dated 02/08/2024  - Half Year Results 2024</t>
  </si>
  <si>
    <t>Cash</t>
  </si>
  <si>
    <t>Debt</t>
  </si>
  <si>
    <t>Lease Liabilities - balance as at 31/2/2023</t>
  </si>
  <si>
    <t xml:space="preserve">Source: Fera Science Limited financial statements for the year ended 31/12/2023
</t>
  </si>
  <si>
    <t>Net cash</t>
  </si>
  <si>
    <t>© 2025 Business Valuation Benchmarks Ltd</t>
  </si>
  <si>
    <t>Huntswood CTC Limited</t>
  </si>
  <si>
    <t>Source: ResultsCX UK Limited consolidated for the year ended 31/12/2023</t>
  </si>
  <si>
    <t>Contingent consideration (GBP)</t>
  </si>
  <si>
    <t xml:space="preserve">Source: ResultsCX UK Limited consolidated for the year ended 31/12/2023; to be released 12 months after completion; excludes further contingent consideration of up to £40m </t>
  </si>
  <si>
    <t>Total consideration</t>
  </si>
  <si>
    <t>Net debt - as at 30/09/2023</t>
  </si>
  <si>
    <t>Source: Huntswood CTC Limited consolidated financial statements for the year ended 30/09/2023; see below</t>
  </si>
  <si>
    <t>Source: Huntswood CTC Limited consolidated financial statements for the year ended 30/09/2023</t>
  </si>
  <si>
    <t>Other - to account for non-recurring costs</t>
  </si>
  <si>
    <t>Huntswood CTC Limited consolidated financial statements for the year ended 30/09/2023</t>
  </si>
  <si>
    <t>Huntswood CTC Limited PSC02 notice dated 19/02/2024</t>
  </si>
  <si>
    <t>ResultsCX UK Limited consolidated for the year ended 31/12/2023</t>
  </si>
  <si>
    <t>ResultsCX press release dated 14/02/2024</t>
  </si>
  <si>
    <t>Cash and cash Equivalents</t>
  </si>
  <si>
    <t>Invoice discounting facility</t>
  </si>
  <si>
    <t>Source: Huntswood CTC Limited consolidated financial statements for the year ended 30/09/2024</t>
  </si>
  <si>
    <t>Term loan</t>
  </si>
  <si>
    <t>Source: Huntswood CTC Limited consolidated financial statements for the year ended 30/09/2025</t>
  </si>
  <si>
    <t>Bank overdraft</t>
  </si>
  <si>
    <t>Source: Huntswood CTC Limited consolidated financial statements for the year ended 30/09/2026</t>
  </si>
  <si>
    <t>Purchase card facility</t>
  </si>
  <si>
    <t>Source: Huntswood CTC Limited consolidated financial statements for the year ended 30/09/2027</t>
  </si>
  <si>
    <t>Lease Liabilities</t>
  </si>
  <si>
    <t>Net debt</t>
  </si>
  <si>
    <t>NWL (Group) Limited</t>
  </si>
  <si>
    <t>Cash consideration (GBP)</t>
  </si>
  <si>
    <t>Source: Frenkel Topping Group plc press release dated 22/04/2024</t>
  </si>
  <si>
    <t>Deferred consideration (GBP)</t>
  </si>
  <si>
    <t>Note: Implied Operating profit</t>
  </si>
  <si>
    <t>Profit before tax</t>
  </si>
  <si>
    <t>Source: Northwest Law Services Limited financial statements for the year ended 31/08/2023</t>
  </si>
  <si>
    <t>Estimated Interest Expense</t>
  </si>
  <si>
    <t>Source: see below</t>
  </si>
  <si>
    <t>NWL (Group) Limited financial statements for the year ended 31/08/2023</t>
  </si>
  <si>
    <t>Northwest Law Services Limited financial statements for the year ended 31/08/2023</t>
  </si>
  <si>
    <t>North West Services (Holdings) Limited financial statements for the year ended 31/08/2023</t>
  </si>
  <si>
    <t>Frenkel Topping Group plc press release dated 22/04/2024</t>
  </si>
  <si>
    <t>NWL (Group) Limited PSC02 notice dated 25/04/2024</t>
  </si>
  <si>
    <t>www.bankofengland.co.uk/monetary-policy/the-interest-rate-bank-rate; retrieved on 12/07/2024</t>
  </si>
  <si>
    <t>www.business.hsbc.uk/en-gb/interest-rates; retrieved on 12/07/2024</t>
  </si>
  <si>
    <t>00/00/2000</t>
  </si>
  <si>
    <t>Source:</t>
  </si>
  <si>
    <t>For the Year Ended 31/08/2023</t>
  </si>
  <si>
    <t>Year Ended 31/08/2022</t>
  </si>
  <si>
    <t>Year Ended 31/08/2023</t>
  </si>
  <si>
    <t>Average Balance</t>
  </si>
  <si>
    <t>Interest Rate</t>
  </si>
  <si>
    <t>£000s</t>
  </si>
  <si>
    <t>%</t>
  </si>
  <si>
    <t>Balance of Bank Loans and Overdrafts</t>
  </si>
  <si>
    <t>Source: Northwest Law Services Limited financial statements for the year ended 31/08/2023; notes 7</t>
  </si>
  <si>
    <t>Interest Rate as at 28/02/2022</t>
  </si>
  <si>
    <t>Source: www.bankofengland.co.uk/monetary-policy/the-interest-rate-bank-rate; retrieved on 18/07/2024</t>
  </si>
  <si>
    <t>Interest Rate as at 09/08/2023</t>
  </si>
  <si>
    <t>Average Interest Rate for YE 31/08/2023</t>
  </si>
  <si>
    <t>HSBC Lending Margin over BoE Rate</t>
  </si>
  <si>
    <t>Source: www.business.hsbc.uk/en-gb/interest-rates; retrieved on 18/07/2024; Business Overdraft Variable Rate</t>
  </si>
  <si>
    <t>Total Estimated Variable Rate</t>
  </si>
  <si>
    <t>Estimated Interest Expense Calculation</t>
  </si>
  <si>
    <t>Hydrock Holdings Limited</t>
  </si>
  <si>
    <t>Source: Stantec Inc First Quarter Report 2024; Stantec Inc Second Quarter Report 2024 - see Purchase price allocation analysis below</t>
  </si>
  <si>
    <t>Source: Hydrock Holdings consolidated financial statements for the year ended 31/03/2023</t>
  </si>
  <si>
    <t>Exceptional items:</t>
  </si>
  <si>
    <t>Staff redundancy costs</t>
  </si>
  <si>
    <t>Group transaction costs</t>
  </si>
  <si>
    <t>Cost of living payments</t>
  </si>
  <si>
    <t>Legal costs</t>
  </si>
  <si>
    <t>Hydrock Holdings consolidated financial statements for the year ended 31/03/2023</t>
  </si>
  <si>
    <t>Hydrock Holdings Limited PSC02 notice dated 01/05/2024</t>
  </si>
  <si>
    <t>Stantec UK Limited annual report and financial statements for the year ended 31/12/2023</t>
  </si>
  <si>
    <t>Stantec Inc press release dated 01/05/2024</t>
  </si>
  <si>
    <t>Stantec Inc First Quarter Report 2024</t>
  </si>
  <si>
    <t>Stantec Inc Second Quarter Report 2024</t>
  </si>
  <si>
    <t>Stantec Inc</t>
  </si>
  <si>
    <t>Purchase price allocation analysis</t>
  </si>
  <si>
    <t>CAD/GBP Exchange Rate:</t>
  </si>
  <si>
    <t>Source: www.oanda.com - as at 30/4/2024</t>
  </si>
  <si>
    <t>CAD</t>
  </si>
  <si>
    <t>(in millions)</t>
  </si>
  <si>
    <t>Q1 2024</t>
  </si>
  <si>
    <t>Q2 2024</t>
  </si>
  <si>
    <t>Movement</t>
  </si>
  <si>
    <t>(represents acquisition of Hydrock)</t>
  </si>
  <si>
    <t xml:space="preserve">Cash consideration </t>
  </si>
  <si>
    <t xml:space="preserve">Notes payable </t>
  </si>
  <si>
    <t xml:space="preserve">Consideration </t>
  </si>
  <si>
    <t xml:space="preserve">Cash acquired </t>
  </si>
  <si>
    <t xml:space="preserve">Net cash paid </t>
  </si>
  <si>
    <t>Assets and liabilities acquired</t>
  </si>
  <si>
    <t xml:space="preserve">Cash </t>
  </si>
  <si>
    <t>Non-cash working capital</t>
  </si>
  <si>
    <t xml:space="preserve">Trade receivables </t>
  </si>
  <si>
    <t>Unbilled receivables</t>
  </si>
  <si>
    <t xml:space="preserve">Trade and other payables </t>
  </si>
  <si>
    <t>Deferred revenue</t>
  </si>
  <si>
    <t xml:space="preserve">Other non-cash working capital </t>
  </si>
  <si>
    <t xml:space="preserve">Lease assets </t>
  </si>
  <si>
    <t xml:space="preserve">Intangible assets </t>
  </si>
  <si>
    <t xml:space="preserve">Lease liabilities </t>
  </si>
  <si>
    <t>Long-term debt</t>
  </si>
  <si>
    <t>Provisions</t>
  </si>
  <si>
    <t xml:space="preserve">Deferred tax liabilities </t>
  </si>
  <si>
    <t xml:space="preserve">Other </t>
  </si>
  <si>
    <t xml:space="preserve">Total identifiable net assets at fair value </t>
  </si>
  <si>
    <t xml:space="preserve">Goodwill arising on acquisitions </t>
  </si>
  <si>
    <t>First Quarter acquisitions:</t>
  </si>
  <si>
    <t>-On January 8, 2024, the Company acquired all of the shares of ZETCON Ingenieure GmbH</t>
  </si>
  <si>
    <t>-On February 9, 2024, the Company acquired all of the shares of Morrison Hershfield Group Inc</t>
  </si>
  <si>
    <r>
      <t xml:space="preserve">-On April 30, 2024, the Company acquired all of the shares of </t>
    </r>
    <r>
      <rPr>
        <b/>
        <sz val="11"/>
        <color theme="1"/>
        <rFont val="Calibri"/>
        <family val="2"/>
        <scheme val="minor"/>
      </rPr>
      <t>Hydrock Holdings Limited</t>
    </r>
  </si>
  <si>
    <t>Second Quarter acquisition:</t>
  </si>
  <si>
    <t>IACS Consulting Ltd</t>
  </si>
  <si>
    <t>EUR</t>
  </si>
  <si>
    <t>EUR/GBP Exchange Rate:</t>
  </si>
  <si>
    <t>Source: www.oanda.com - as at 28/06/2024</t>
  </si>
  <si>
    <t>Source: Sword Group Financial Report 2024; note 11.1 Acquisitions</t>
  </si>
  <si>
    <t>Fair-value of contingent consideration (GBP)</t>
  </si>
  <si>
    <t>Cash acquired</t>
  </si>
  <si>
    <t>N/A</t>
  </si>
  <si>
    <t>Source: Sword Group press release dated 01/07/2024; Revenue trend</t>
  </si>
  <si>
    <t>EBITDA Margin</t>
  </si>
  <si>
    <t>Source: Source: Sword Group press release dated 01/07/2024</t>
  </si>
  <si>
    <t>IACS Consulting Ltd financial statements for the year ended 31/10/2023</t>
  </si>
  <si>
    <t>IACS Consulting Ltd PSC02 notice dated 01/07/2024</t>
  </si>
  <si>
    <t>Sword Group news release dated 01/07/2024</t>
  </si>
  <si>
    <t>Sword Group press release dated 01/07/2024</t>
  </si>
  <si>
    <t>Sword Group Financial Report 2024</t>
  </si>
  <si>
    <t>Finance Debt</t>
  </si>
  <si>
    <t>Source: Sword Group Financial Report 2024; note 11.1.2. Counterparties transferee</t>
  </si>
  <si>
    <t>Oceanscan Holdings Limited</t>
  </si>
  <si>
    <t>Source: Venterra Group Limited Annual Report and Financial Statements for the year ended 31/12/2023; note 19 Subsequent events; initial consideration</t>
  </si>
  <si>
    <t>Cash at bank and in hand - as at 30/06/2023</t>
  </si>
  <si>
    <t>Source: Oceanscan Holdings Limited financial statements for the year ended 30/06/2023</t>
  </si>
  <si>
    <t>Oceanscan Holdings Limited financial statements for the year ended 30/06/2023</t>
  </si>
  <si>
    <t>Venterra Group Limited Annual Report and Financial Statements for the year ended 31/12/2023</t>
  </si>
  <si>
    <t>Venterra Group Limited news release dated 22/10/2024</t>
  </si>
  <si>
    <t>Oceanscan Holdings Limited PSC02 notice dated 23/10/2024</t>
  </si>
  <si>
    <t>Cash at bank and in hand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</si>
</sst>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_(* \(#,##0.00\);_(* &quot;-&quot;??_);_(@_)"/>
    <numFmt numFmtId="165" formatCode="dd/mm/yyyy;@"/>
    <numFmt numFmtId="166" formatCode="0.0%"/>
    <numFmt numFmtId="167" formatCode="#,##0.0;[Red]\-#,##0.0"/>
    <numFmt numFmtId="168" formatCode="#,##0.00000;[Red]\-#,##0.00000"/>
    <numFmt numFmtId="169" formatCode="0.0"/>
  </numFmts>
  <fonts count="9" x14ac:knownFonts="1">
    <font>
      <sz val="12"/>
      <color theme="1"/>
      <name val="Calibri"/>
      <family val="2"/>
      <scheme val="minor"/>
    </font>
    <font>
      <sz val="12"/>
      <color theme="1"/>
      <name val="Calibri"/>
      <family val="2"/>
      <scheme val="minor"/>
    </font>
    <font>
      <b/>
      <sz val="11"/>
      <color theme="1"/>
      <name val="Calibri"/>
      <family val="2"/>
      <scheme val="minor"/>
    </font>
    <font>
      <b/>
      <sz val="11"/>
      <color theme="4" tint="-0.249977111117893"/>
      <name val="Calibri"/>
      <family val="2"/>
      <scheme val="minor"/>
    </font>
    <font>
      <sz val="11"/>
      <color theme="1"/>
      <name val="Calibri"/>
      <family val="2"/>
      <scheme val="minor"/>
    </font>
    <font>
      <sz val="11"/>
      <color theme="4" tint="-0.249977111117893"/>
      <name val="Calibri"/>
      <family val="2"/>
      <scheme val="minor"/>
    </font>
    <font>
      <i/>
      <sz val="11"/>
      <color theme="1"/>
      <name val="Calibri"/>
      <family val="2"/>
      <scheme val="minor"/>
    </font>
    <font>
      <b/>
      <sz val="10"/>
      <color theme="1"/>
      <name val="Calibri"/>
      <family val="2"/>
      <scheme val="minor"/>
    </font>
    <font>
      <b/>
      <sz val="9"/>
      <color theme="1"/>
      <name val="Calibri"/>
      <family val="2"/>
      <scheme val="minor"/>
    </font>
  </fonts>
  <fills count="4">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s>
  <borders count="11">
    <border>
      <left/>
      <right/>
      <top/>
      <bottom/>
      <diagonal/>
    </border>
    <border>
      <left/>
      <right/>
      <top style="thin">
        <color auto="1"/>
      </top>
      <bottom style="thin">
        <color auto="1"/>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top/>
      <bottom style="thin">
        <color auto="1"/>
      </bottom>
      <diagonal/>
    </border>
    <border>
      <left style="medium">
        <color indexed="64"/>
      </left>
      <right style="medium">
        <color indexed="64"/>
      </right>
      <top/>
      <bottom style="thin">
        <color auto="1"/>
      </bottom>
      <diagonal/>
    </border>
    <border>
      <left style="medium">
        <color indexed="64"/>
      </left>
      <right style="medium">
        <color indexed="64"/>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medium">
        <color indexed="64"/>
      </left>
      <right style="medium">
        <color indexed="64"/>
      </right>
      <top/>
      <bottom style="medium">
        <color indexed="64"/>
      </bottom>
      <diagonal/>
    </border>
    <border>
      <left style="thin">
        <color auto="1"/>
      </left>
      <right style="thin">
        <color auto="1"/>
      </right>
      <top style="thin">
        <color auto="1"/>
      </top>
      <bottom style="thin">
        <color auto="1"/>
      </bottom>
      <diagonal/>
    </border>
  </borders>
  <cellStyleXfs count="3">
    <xf numFmtId="0" fontId="0" fillId="0" borderId="0"/>
    <xf numFmtId="43" fontId="1" fillId="0" borderId="0" applyFont="0" applyFill="0" applyBorder="0" applyAlignment="0" applyProtection="0"/>
    <xf numFmtId="9" fontId="1" fillId="0" borderId="0" applyFont="0" applyFill="0" applyBorder="0" applyAlignment="0" applyProtection="0"/>
  </cellStyleXfs>
  <cellXfs count="87">
    <xf numFmtId="0" fontId="0" fillId="0" borderId="0" xfId="0"/>
    <xf numFmtId="0" fontId="2" fillId="0" borderId="0" xfId="0" applyFont="1" applyAlignment="1">
      <alignment vertical="top"/>
    </xf>
    <xf numFmtId="0" fontId="2" fillId="0" borderId="0" xfId="0" applyFont="1"/>
    <xf numFmtId="14" fontId="2" fillId="0" borderId="0" xfId="0" applyNumberFormat="1" applyFont="1" applyAlignment="1">
      <alignment horizontal="center"/>
    </xf>
    <xf numFmtId="14" fontId="0" fillId="0" borderId="0" xfId="0" applyNumberFormat="1"/>
    <xf numFmtId="0" fontId="2" fillId="0" borderId="0" xfId="0" applyFont="1" applyAlignment="1">
      <alignment horizontal="center"/>
    </xf>
    <xf numFmtId="0" fontId="2" fillId="0" borderId="0" xfId="0" applyFont="1" applyAlignment="1">
      <alignment horizontal="center" wrapText="1"/>
    </xf>
    <xf numFmtId="0" fontId="3" fillId="2" borderId="1" xfId="0" applyFont="1" applyFill="1" applyBorder="1"/>
    <xf numFmtId="38" fontId="0" fillId="2" borderId="1" xfId="1" applyNumberFormat="1" applyFont="1" applyFill="1" applyBorder="1"/>
    <xf numFmtId="40" fontId="0" fillId="2" borderId="1" xfId="1" applyNumberFormat="1" applyFont="1" applyFill="1" applyBorder="1"/>
    <xf numFmtId="38" fontId="0" fillId="0" borderId="0" xfId="1" applyNumberFormat="1" applyFont="1"/>
    <xf numFmtId="40" fontId="0" fillId="0" borderId="0" xfId="1" applyNumberFormat="1" applyFont="1"/>
    <xf numFmtId="165" fontId="0" fillId="0" borderId="0" xfId="0" applyNumberFormat="1" applyAlignment="1">
      <alignment horizontal="left"/>
    </xf>
    <xf numFmtId="14" fontId="0" fillId="0" borderId="0" xfId="0" applyNumberFormat="1" applyAlignment="1">
      <alignment horizontal="left"/>
    </xf>
    <xf numFmtId="0" fontId="0" fillId="0" borderId="0" xfId="0" applyAlignment="1">
      <alignment vertical="top"/>
    </xf>
    <xf numFmtId="38" fontId="0" fillId="0" borderId="0" xfId="1" applyNumberFormat="1" applyFont="1" applyAlignment="1">
      <alignment vertical="top"/>
    </xf>
    <xf numFmtId="0" fontId="0" fillId="0" borderId="0" xfId="0" applyAlignment="1">
      <alignment vertical="top" wrapText="1"/>
    </xf>
    <xf numFmtId="166" fontId="0" fillId="0" borderId="0" xfId="2" applyNumberFormat="1" applyFont="1" applyAlignment="1">
      <alignment horizontal="left" vertical="top"/>
    </xf>
    <xf numFmtId="166" fontId="2" fillId="0" borderId="0" xfId="2" applyNumberFormat="1" applyFont="1" applyAlignment="1">
      <alignment horizontal="left" vertical="top"/>
    </xf>
    <xf numFmtId="14" fontId="2" fillId="0" borderId="0" xfId="0" applyNumberFormat="1" applyFont="1" applyAlignment="1">
      <alignment horizontal="left"/>
    </xf>
    <xf numFmtId="0" fontId="2" fillId="2" borderId="1" xfId="0" applyFont="1" applyFill="1" applyBorder="1"/>
    <xf numFmtId="38" fontId="2" fillId="2" borderId="1" xfId="1" applyNumberFormat="1" applyFont="1" applyFill="1" applyBorder="1"/>
    <xf numFmtId="40" fontId="2" fillId="2" borderId="1" xfId="1" applyNumberFormat="1" applyFont="1" applyFill="1" applyBorder="1"/>
    <xf numFmtId="0" fontId="5" fillId="2" borderId="1" xfId="0" applyFont="1" applyFill="1" applyBorder="1"/>
    <xf numFmtId="0" fontId="6" fillId="0" borderId="0" xfId="0" quotePrefix="1" applyFont="1" applyAlignment="1">
      <alignment horizontal="center"/>
    </xf>
    <xf numFmtId="165" fontId="0" fillId="0" borderId="2" xfId="0" applyNumberFormat="1" applyBorder="1" applyAlignment="1">
      <alignment horizontal="center"/>
    </xf>
    <xf numFmtId="165" fontId="0" fillId="0" borderId="0" xfId="0" applyNumberFormat="1" applyAlignment="1">
      <alignment horizontal="center"/>
    </xf>
    <xf numFmtId="0" fontId="6" fillId="0" borderId="0" xfId="0" applyFont="1" applyAlignment="1">
      <alignment horizontal="center"/>
    </xf>
    <xf numFmtId="0" fontId="7" fillId="0" borderId="3" xfId="0" applyFont="1" applyBorder="1" applyAlignment="1">
      <alignment vertical="top" wrapText="1"/>
    </xf>
    <xf numFmtId="0" fontId="7" fillId="0" borderId="0" xfId="0" applyFont="1" applyAlignment="1">
      <alignment vertical="top" wrapText="1"/>
    </xf>
    <xf numFmtId="0" fontId="6" fillId="0" borderId="3" xfId="0" applyFont="1" applyBorder="1" applyAlignment="1">
      <alignment horizontal="center"/>
    </xf>
    <xf numFmtId="0" fontId="0" fillId="0" borderId="0" xfId="0" applyAlignment="1">
      <alignment horizontal="left"/>
    </xf>
    <xf numFmtId="38" fontId="0" fillId="0" borderId="3" xfId="1" applyNumberFormat="1" applyFont="1" applyFill="1" applyBorder="1" applyAlignment="1">
      <alignment vertical="top"/>
    </xf>
    <xf numFmtId="38" fontId="0" fillId="0" borderId="0" xfId="1" applyNumberFormat="1" applyFont="1" applyFill="1" applyAlignment="1">
      <alignment vertical="top"/>
    </xf>
    <xf numFmtId="0" fontId="0" fillId="0" borderId="4" xfId="0" applyBorder="1"/>
    <xf numFmtId="38" fontId="0" fillId="0" borderId="5" xfId="1" applyNumberFormat="1" applyFont="1" applyBorder="1"/>
    <xf numFmtId="38" fontId="0" fillId="0" borderId="4" xfId="1" applyNumberFormat="1" applyFont="1" applyBorder="1"/>
    <xf numFmtId="40" fontId="0" fillId="0" borderId="4" xfId="1" applyNumberFormat="1" applyFont="1" applyBorder="1"/>
    <xf numFmtId="0" fontId="2" fillId="2" borderId="1" xfId="0" applyFont="1" applyFill="1" applyBorder="1" applyAlignment="1">
      <alignment vertical="top"/>
    </xf>
    <xf numFmtId="38" fontId="2" fillId="2" borderId="6" xfId="1" applyNumberFormat="1" applyFont="1" applyFill="1" applyBorder="1" applyAlignment="1">
      <alignment vertical="top"/>
    </xf>
    <xf numFmtId="38" fontId="2" fillId="2" borderId="1" xfId="1" applyNumberFormat="1" applyFont="1" applyFill="1" applyBorder="1" applyAlignment="1">
      <alignment vertical="top"/>
    </xf>
    <xf numFmtId="40" fontId="0" fillId="2" borderId="1" xfId="1" applyNumberFormat="1" applyFont="1" applyFill="1" applyBorder="1" applyAlignment="1">
      <alignment wrapText="1"/>
    </xf>
    <xf numFmtId="38" fontId="0" fillId="0" borderId="3" xfId="1" applyNumberFormat="1" applyFont="1" applyBorder="1"/>
    <xf numFmtId="14" fontId="2" fillId="0" borderId="3" xfId="0" applyNumberFormat="1" applyFont="1" applyBorder="1" applyAlignment="1">
      <alignment horizontal="center"/>
    </xf>
    <xf numFmtId="0" fontId="0" fillId="2" borderId="7" xfId="0" applyFill="1" applyBorder="1"/>
    <xf numFmtId="167" fontId="2" fillId="2" borderId="6" xfId="1" applyNumberFormat="1" applyFont="1" applyFill="1" applyBorder="1"/>
    <xf numFmtId="167" fontId="2" fillId="2" borderId="8" xfId="1" applyNumberFormat="1" applyFont="1" applyFill="1" applyBorder="1"/>
    <xf numFmtId="0" fontId="0" fillId="0" borderId="9" xfId="0" applyBorder="1"/>
    <xf numFmtId="0" fontId="0" fillId="2" borderId="1" xfId="0" applyFill="1" applyBorder="1"/>
    <xf numFmtId="40" fontId="0" fillId="0" borderId="0" xfId="1" applyNumberFormat="1" applyFont="1" applyFill="1" applyBorder="1"/>
    <xf numFmtId="165" fontId="2" fillId="0" borderId="0" xfId="0" applyNumberFormat="1" applyFont="1" applyAlignment="1">
      <alignment horizontal="center"/>
    </xf>
    <xf numFmtId="168" fontId="0" fillId="0" borderId="0" xfId="1" applyNumberFormat="1" applyFont="1" applyAlignment="1">
      <alignment horizontal="left"/>
    </xf>
    <xf numFmtId="38" fontId="0" fillId="0" borderId="4" xfId="1" applyNumberFormat="1" applyFont="1" applyBorder="1" applyAlignment="1">
      <alignment vertical="top"/>
    </xf>
    <xf numFmtId="38" fontId="0" fillId="0" borderId="0" xfId="1" applyNumberFormat="1" applyFont="1" applyBorder="1" applyAlignment="1">
      <alignment vertical="top"/>
    </xf>
    <xf numFmtId="38" fontId="2" fillId="0" borderId="0" xfId="1" applyNumberFormat="1" applyFont="1"/>
    <xf numFmtId="0" fontId="0" fillId="0" borderId="0" xfId="0" quotePrefix="1"/>
    <xf numFmtId="169" fontId="0" fillId="0" borderId="0" xfId="0" applyNumberFormat="1"/>
    <xf numFmtId="167" fontId="2" fillId="2" borderId="10" xfId="1" applyNumberFormat="1" applyFont="1" applyFill="1" applyBorder="1"/>
    <xf numFmtId="0" fontId="6" fillId="0" borderId="0" xfId="0" applyFont="1" applyAlignment="1">
      <alignment vertical="top" wrapText="1"/>
    </xf>
    <xf numFmtId="0" fontId="2" fillId="0" borderId="0" xfId="0" applyFont="1" applyAlignment="1">
      <alignment horizontal="center" vertical="top" wrapText="1"/>
    </xf>
    <xf numFmtId="0" fontId="2" fillId="0" borderId="0" xfId="0" applyFont="1" applyAlignment="1">
      <alignment horizontal="left" vertical="top" wrapText="1"/>
    </xf>
    <xf numFmtId="38" fontId="2" fillId="0" borderId="0" xfId="1" applyNumberFormat="1" applyFont="1" applyFill="1" applyAlignment="1">
      <alignment vertical="top"/>
    </xf>
    <xf numFmtId="166" fontId="0" fillId="0" borderId="0" xfId="2" applyNumberFormat="1" applyFont="1" applyBorder="1" applyAlignment="1">
      <alignment vertical="top"/>
    </xf>
    <xf numFmtId="43" fontId="0" fillId="0" borderId="0" xfId="1" applyFont="1" applyBorder="1" applyAlignment="1">
      <alignment vertical="top"/>
    </xf>
    <xf numFmtId="166" fontId="0" fillId="0" borderId="0" xfId="2" applyNumberFormat="1" applyFont="1" applyFill="1" applyBorder="1"/>
    <xf numFmtId="43" fontId="2" fillId="0" borderId="0" xfId="1" applyFont="1" applyFill="1" applyBorder="1"/>
    <xf numFmtId="43" fontId="0" fillId="0" borderId="0" xfId="1" applyFont="1" applyFill="1" applyBorder="1"/>
    <xf numFmtId="43" fontId="0" fillId="0" borderId="0" xfId="1" applyFont="1" applyFill="1" applyBorder="1" applyAlignment="1">
      <alignment vertical="top"/>
    </xf>
    <xf numFmtId="0" fontId="0" fillId="0" borderId="0" xfId="0" applyAlignment="1">
      <alignment horizontal="left" vertical="top" indent="1"/>
    </xf>
    <xf numFmtId="0" fontId="2" fillId="0" borderId="0" xfId="0" applyFont="1" applyAlignment="1">
      <alignment horizontal="left"/>
    </xf>
    <xf numFmtId="0" fontId="2" fillId="0" borderId="0" xfId="0" quotePrefix="1" applyFont="1" applyAlignment="1">
      <alignment horizontal="left"/>
    </xf>
    <xf numFmtId="0" fontId="2" fillId="3" borderId="0" xfId="0" applyFont="1" applyFill="1" applyAlignment="1">
      <alignment horizontal="center"/>
    </xf>
    <xf numFmtId="0" fontId="2" fillId="0" borderId="0" xfId="0" applyFont="1" applyAlignment="1">
      <alignment horizontal="right"/>
    </xf>
    <xf numFmtId="0" fontId="8" fillId="3" borderId="0" xfId="0" applyFont="1" applyFill="1" applyAlignment="1">
      <alignment horizontal="left" vertical="top" wrapText="1"/>
    </xf>
    <xf numFmtId="0" fontId="2" fillId="3" borderId="0" xfId="0" applyFont="1" applyFill="1" applyAlignment="1">
      <alignment horizontal="right"/>
    </xf>
    <xf numFmtId="169" fontId="0" fillId="3" borderId="0" xfId="0" applyNumberFormat="1" applyFill="1"/>
    <xf numFmtId="169" fontId="0" fillId="0" borderId="4" xfId="0" applyNumberFormat="1" applyBorder="1"/>
    <xf numFmtId="169" fontId="0" fillId="3" borderId="4" xfId="0" applyNumberFormat="1" applyFill="1" applyBorder="1"/>
    <xf numFmtId="0" fontId="2" fillId="0" borderId="4" xfId="0" applyFont="1" applyBorder="1"/>
    <xf numFmtId="169" fontId="0" fillId="3" borderId="1" xfId="0" applyNumberFormat="1" applyFill="1" applyBorder="1"/>
    <xf numFmtId="0" fontId="2" fillId="0" borderId="1" xfId="0" applyFont="1" applyBorder="1"/>
    <xf numFmtId="169" fontId="0" fillId="0" borderId="1" xfId="0" applyNumberFormat="1" applyBorder="1"/>
    <xf numFmtId="0" fontId="2" fillId="0" borderId="0" xfId="0" quotePrefix="1" applyFont="1"/>
    <xf numFmtId="38" fontId="0" fillId="2" borderId="0" xfId="1" applyNumberFormat="1" applyFont="1" applyFill="1" applyAlignment="1">
      <alignment vertical="top"/>
    </xf>
    <xf numFmtId="166" fontId="4" fillId="0" borderId="0" xfId="2" applyNumberFormat="1" applyFont="1"/>
    <xf numFmtId="167" fontId="2" fillId="0" borderId="0" xfId="1" applyNumberFormat="1" applyFont="1" applyFill="1" applyBorder="1"/>
    <xf numFmtId="167" fontId="2" fillId="2" borderId="10" xfId="1" applyNumberFormat="1" applyFont="1" applyFill="1" applyBorder="1" applyAlignment="1">
      <alignment horizontal="right"/>
    </xf>
  </cellXfs>
  <cellStyles count="3">
    <cellStyle name="Comma" xfId="1" builtinId="3"/>
    <cellStyle name="Normal" xfId="0" builtinId="0"/>
    <cellStyle name="Per 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0AFB01-A86D-5F49-882D-C64D1C461D05}">
  <sheetPr>
    <pageSetUpPr fitToPage="1"/>
  </sheetPr>
  <dimension ref="A1:J100"/>
  <sheetViews>
    <sheetView tabSelected="1" workbookViewId="0"/>
  </sheetViews>
  <sheetFormatPr baseColWidth="10" defaultColWidth="8.83203125" defaultRowHeight="16" x14ac:dyDescent="0.2"/>
  <cols>
    <col min="1" max="1" width="39.6640625" bestFit="1" customWidth="1"/>
    <col min="2" max="3" width="12.6640625" customWidth="1"/>
    <col min="4" max="4" width="80.6640625" customWidth="1"/>
    <col min="5" max="5" width="20.5" bestFit="1" customWidth="1"/>
    <col min="6" max="10" width="10.83203125" customWidth="1"/>
  </cols>
  <sheetData>
    <row r="1" spans="1:4" x14ac:dyDescent="0.2">
      <c r="A1" s="1" t="s">
        <v>0</v>
      </c>
      <c r="B1" s="1" t="s">
        <v>1</v>
      </c>
      <c r="C1" s="1"/>
      <c r="D1" s="1"/>
    </row>
    <row r="2" spans="1:4" x14ac:dyDescent="0.2">
      <c r="A2" s="2"/>
    </row>
    <row r="3" spans="1:4" x14ac:dyDescent="0.2">
      <c r="A3" s="2" t="s">
        <v>2</v>
      </c>
      <c r="B3" s="3" t="s">
        <v>3</v>
      </c>
      <c r="C3" s="3" t="s">
        <v>3</v>
      </c>
      <c r="D3" s="4"/>
    </row>
    <row r="4" spans="1:4" x14ac:dyDescent="0.2">
      <c r="A4" s="2"/>
      <c r="B4" s="3"/>
      <c r="C4" s="3"/>
      <c r="D4" s="4"/>
    </row>
    <row r="5" spans="1:4" x14ac:dyDescent="0.2">
      <c r="A5" s="2" t="s">
        <v>4</v>
      </c>
      <c r="B5" s="5" t="s">
        <v>5</v>
      </c>
      <c r="C5" s="5" t="s">
        <v>5</v>
      </c>
    </row>
    <row r="6" spans="1:4" x14ac:dyDescent="0.2">
      <c r="A6" s="2"/>
      <c r="B6" s="6"/>
      <c r="C6" s="6"/>
    </row>
    <row r="7" spans="1:4" x14ac:dyDescent="0.2">
      <c r="A7" s="7" t="s">
        <v>6</v>
      </c>
      <c r="B7" s="8"/>
      <c r="C7" s="8"/>
      <c r="D7" s="9"/>
    </row>
    <row r="8" spans="1:4" x14ac:dyDescent="0.2">
      <c r="A8" s="2" t="s">
        <v>7</v>
      </c>
      <c r="B8" s="10"/>
      <c r="C8" s="10"/>
      <c r="D8" s="11"/>
    </row>
    <row r="9" spans="1:4" x14ac:dyDescent="0.2">
      <c r="A9" s="12">
        <v>45308</v>
      </c>
      <c r="B9" s="10"/>
      <c r="C9" s="10"/>
      <c r="D9" s="11"/>
    </row>
    <row r="10" spans="1:4" x14ac:dyDescent="0.2">
      <c r="A10" s="13"/>
      <c r="B10" s="10"/>
      <c r="C10" s="10"/>
      <c r="D10" s="11"/>
    </row>
    <row r="11" spans="1:4" x14ac:dyDescent="0.2">
      <c r="A11" s="13"/>
      <c r="B11" s="10"/>
      <c r="C11" s="10"/>
      <c r="D11" s="11"/>
    </row>
    <row r="12" spans="1:4" ht="51" x14ac:dyDescent="0.2">
      <c r="A12" s="14" t="s">
        <v>8</v>
      </c>
      <c r="B12" s="15">
        <v>61900</v>
      </c>
      <c r="C12" s="15"/>
      <c r="D12" s="16" t="s">
        <v>9</v>
      </c>
    </row>
    <row r="13" spans="1:4" x14ac:dyDescent="0.2">
      <c r="A13" s="14"/>
      <c r="B13" s="15"/>
      <c r="C13" s="15"/>
      <c r="D13" s="16"/>
    </row>
    <row r="14" spans="1:4" x14ac:dyDescent="0.2">
      <c r="A14" s="1" t="s">
        <v>10</v>
      </c>
      <c r="B14" s="15"/>
      <c r="C14" s="15"/>
      <c r="D14" s="16"/>
    </row>
    <row r="15" spans="1:4" ht="51" x14ac:dyDescent="0.2">
      <c r="A15" s="17">
        <v>0.75</v>
      </c>
      <c r="B15" s="15"/>
      <c r="C15" s="15"/>
      <c r="D15" s="16" t="s">
        <v>9</v>
      </c>
    </row>
    <row r="16" spans="1:4" x14ac:dyDescent="0.2">
      <c r="A16" s="17"/>
      <c r="B16" s="15"/>
      <c r="C16" s="15"/>
      <c r="D16" s="16"/>
    </row>
    <row r="17" spans="1:4" x14ac:dyDescent="0.2">
      <c r="A17" s="18" t="s">
        <v>11</v>
      </c>
      <c r="B17" s="15">
        <f>B12/A15</f>
        <v>82533.333333333328</v>
      </c>
      <c r="C17" s="15"/>
      <c r="D17" s="16"/>
    </row>
    <row r="18" spans="1:4" x14ac:dyDescent="0.2">
      <c r="A18" s="14"/>
      <c r="B18" s="15"/>
      <c r="C18" s="15"/>
      <c r="D18" s="16"/>
    </row>
    <row r="19" spans="1:4" x14ac:dyDescent="0.2">
      <c r="A19" s="14"/>
      <c r="B19" s="15"/>
      <c r="C19" s="15"/>
      <c r="D19" s="16"/>
    </row>
    <row r="20" spans="1:4" x14ac:dyDescent="0.2">
      <c r="A20" s="19" t="s">
        <v>12</v>
      </c>
      <c r="B20" s="15"/>
      <c r="C20" s="15"/>
      <c r="D20" s="16"/>
    </row>
    <row r="21" spans="1:4" x14ac:dyDescent="0.2">
      <c r="A21" s="14"/>
      <c r="B21" s="15"/>
      <c r="C21" s="15"/>
      <c r="D21" s="16"/>
    </row>
    <row r="22" spans="1:4" ht="68" x14ac:dyDescent="0.2">
      <c r="A22" s="14" t="s">
        <v>13</v>
      </c>
      <c r="B22" s="15">
        <f>-B89</f>
        <v>-4277.0249999999996</v>
      </c>
      <c r="C22" s="15"/>
      <c r="D22" s="16" t="s">
        <v>14</v>
      </c>
    </row>
    <row r="23" spans="1:4" x14ac:dyDescent="0.2">
      <c r="A23" s="14"/>
      <c r="B23" s="15"/>
      <c r="C23" s="15"/>
      <c r="D23" s="16"/>
    </row>
    <row r="24" spans="1:4" x14ac:dyDescent="0.2">
      <c r="A24" s="4"/>
      <c r="B24" s="10"/>
      <c r="C24" s="10"/>
    </row>
    <row r="25" spans="1:4" x14ac:dyDescent="0.2">
      <c r="A25" s="20" t="s">
        <v>15</v>
      </c>
      <c r="B25" s="21">
        <f>B17-B89</f>
        <v>78256.308333333334</v>
      </c>
      <c r="C25" s="21"/>
      <c r="D25" s="22"/>
    </row>
    <row r="26" spans="1:4" x14ac:dyDescent="0.2">
      <c r="A26" s="2"/>
    </row>
    <row r="27" spans="1:4" x14ac:dyDescent="0.2">
      <c r="A27" s="2"/>
    </row>
    <row r="28" spans="1:4" x14ac:dyDescent="0.2">
      <c r="A28" s="7" t="s">
        <v>16</v>
      </c>
      <c r="B28" s="7"/>
      <c r="C28" s="7"/>
      <c r="D28" s="23"/>
    </row>
    <row r="29" spans="1:4" ht="17" thickBot="1" x14ac:dyDescent="0.25">
      <c r="B29" s="3"/>
      <c r="C29" s="3"/>
      <c r="D29" s="24"/>
    </row>
    <row r="30" spans="1:4" x14ac:dyDescent="0.2">
      <c r="A30" s="2" t="s">
        <v>17</v>
      </c>
      <c r="B30" s="25">
        <v>45291</v>
      </c>
      <c r="C30" s="26">
        <v>44926</v>
      </c>
      <c r="D30" s="27"/>
    </row>
    <row r="31" spans="1:4" x14ac:dyDescent="0.2">
      <c r="A31" s="13"/>
      <c r="B31" s="28"/>
      <c r="C31" s="29"/>
      <c r="D31" s="27"/>
    </row>
    <row r="32" spans="1:4" x14ac:dyDescent="0.2">
      <c r="A32" s="2" t="s">
        <v>18</v>
      </c>
      <c r="B32" s="30"/>
      <c r="C32" s="27"/>
      <c r="D32" s="27"/>
    </row>
    <row r="33" spans="1:4" x14ac:dyDescent="0.2">
      <c r="A33" s="31"/>
      <c r="B33" s="30"/>
      <c r="C33" s="27"/>
      <c r="D33" s="31"/>
    </row>
    <row r="34" spans="1:4" x14ac:dyDescent="0.2">
      <c r="A34" s="13"/>
      <c r="B34" s="30"/>
      <c r="C34" s="27"/>
      <c r="D34" s="27"/>
    </row>
    <row r="35" spans="1:4" ht="17" x14ac:dyDescent="0.2">
      <c r="A35" s="14" t="s">
        <v>19</v>
      </c>
      <c r="B35" s="32">
        <v>53977.889000000003</v>
      </c>
      <c r="C35" s="33">
        <v>45263.131000000001</v>
      </c>
      <c r="D35" s="16" t="s">
        <v>20</v>
      </c>
    </row>
    <row r="36" spans="1:4" x14ac:dyDescent="0.2">
      <c r="A36" s="14" t="s">
        <v>21</v>
      </c>
      <c r="B36" s="32"/>
      <c r="C36" s="33"/>
      <c r="D36" s="16"/>
    </row>
    <row r="37" spans="1:4" ht="17" x14ac:dyDescent="0.2">
      <c r="A37" s="1" t="s">
        <v>22</v>
      </c>
      <c r="B37" s="32">
        <v>3675.1280000000002</v>
      </c>
      <c r="C37" s="33">
        <v>4378.0479999999998</v>
      </c>
      <c r="D37" s="16" t="s">
        <v>20</v>
      </c>
    </row>
    <row r="38" spans="1:4" x14ac:dyDescent="0.2">
      <c r="A38" s="14"/>
      <c r="B38" s="32"/>
      <c r="C38" s="33"/>
      <c r="D38" s="11"/>
    </row>
    <row r="39" spans="1:4" x14ac:dyDescent="0.2">
      <c r="A39" s="1" t="s">
        <v>23</v>
      </c>
      <c r="B39" s="32"/>
      <c r="C39" s="33"/>
      <c r="D39" s="11"/>
    </row>
    <row r="40" spans="1:4" x14ac:dyDescent="0.2">
      <c r="A40" s="14"/>
      <c r="B40" s="32"/>
      <c r="C40" s="33"/>
      <c r="D40" s="11"/>
    </row>
    <row r="41" spans="1:4" ht="17" x14ac:dyDescent="0.2">
      <c r="A41" s="14" t="s">
        <v>24</v>
      </c>
      <c r="B41" s="32">
        <v>-3</v>
      </c>
      <c r="C41" s="33"/>
      <c r="D41" s="16" t="s">
        <v>20</v>
      </c>
    </row>
    <row r="42" spans="1:4" x14ac:dyDescent="0.2">
      <c r="A42" s="14" t="s">
        <v>25</v>
      </c>
      <c r="B42" s="32"/>
      <c r="C42" s="33"/>
      <c r="D42" s="11"/>
    </row>
    <row r="43" spans="1:4" x14ac:dyDescent="0.2">
      <c r="A43" s="14"/>
      <c r="B43" s="32"/>
      <c r="C43" s="33"/>
      <c r="D43" s="11"/>
    </row>
    <row r="44" spans="1:4" x14ac:dyDescent="0.2">
      <c r="A44" s="14" t="s">
        <v>26</v>
      </c>
      <c r="B44" s="32"/>
      <c r="C44" s="33"/>
      <c r="D44" s="11"/>
    </row>
    <row r="45" spans="1:4" ht="68" x14ac:dyDescent="0.2">
      <c r="A45" s="16" t="s">
        <v>27</v>
      </c>
      <c r="B45" s="32">
        <v>800</v>
      </c>
      <c r="C45" s="33">
        <v>800</v>
      </c>
      <c r="D45" s="16" t="s">
        <v>28</v>
      </c>
    </row>
    <row r="46" spans="1:4" ht="17" x14ac:dyDescent="0.2">
      <c r="A46" s="14" t="s">
        <v>29</v>
      </c>
      <c r="B46" s="32">
        <v>1.2709999999999999</v>
      </c>
      <c r="C46" s="33">
        <v>7.4980000000000002</v>
      </c>
      <c r="D46" s="16" t="s">
        <v>20</v>
      </c>
    </row>
    <row r="47" spans="1:4" x14ac:dyDescent="0.2">
      <c r="A47" s="14" t="s">
        <v>30</v>
      </c>
      <c r="B47" s="32"/>
      <c r="C47" s="33"/>
      <c r="D47" s="11"/>
    </row>
    <row r="48" spans="1:4" x14ac:dyDescent="0.2">
      <c r="A48" s="14"/>
      <c r="B48" s="32"/>
      <c r="C48" s="33"/>
      <c r="D48" s="11"/>
    </row>
    <row r="49" spans="1:4" x14ac:dyDescent="0.2">
      <c r="A49" s="14" t="s">
        <v>31</v>
      </c>
      <c r="B49" s="32"/>
      <c r="C49" s="33"/>
      <c r="D49" s="16"/>
    </row>
    <row r="50" spans="1:4" x14ac:dyDescent="0.2">
      <c r="A50" s="14" t="s">
        <v>32</v>
      </c>
      <c r="B50" s="32"/>
      <c r="C50" s="33"/>
      <c r="D50" s="11"/>
    </row>
    <row r="51" spans="1:4" x14ac:dyDescent="0.2">
      <c r="A51" s="14" t="s">
        <v>33</v>
      </c>
      <c r="B51" s="32"/>
      <c r="C51" s="33"/>
      <c r="D51" s="16"/>
    </row>
    <row r="52" spans="1:4" ht="17" x14ac:dyDescent="0.2">
      <c r="A52" s="14" t="s">
        <v>34</v>
      </c>
      <c r="B52" s="32">
        <v>47.463000000000001</v>
      </c>
      <c r="C52" s="33">
        <v>44.307000000000002</v>
      </c>
      <c r="D52" s="16" t="s">
        <v>20</v>
      </c>
    </row>
    <row r="53" spans="1:4" x14ac:dyDescent="0.2">
      <c r="A53" s="14"/>
      <c r="B53" s="32"/>
      <c r="C53" s="33"/>
      <c r="D53" s="11"/>
    </row>
    <row r="54" spans="1:4" ht="17" x14ac:dyDescent="0.2">
      <c r="A54" s="14" t="s">
        <v>35</v>
      </c>
      <c r="B54" s="32">
        <f>863.118+1380.197</f>
        <v>2243.3150000000001</v>
      </c>
      <c r="C54" s="33">
        <f>772.426+1380.829</f>
        <v>2153.2550000000001</v>
      </c>
      <c r="D54" s="16" t="s">
        <v>20</v>
      </c>
    </row>
    <row r="55" spans="1:4" x14ac:dyDescent="0.2">
      <c r="A55" s="14"/>
      <c r="B55" s="32"/>
      <c r="C55" s="33"/>
      <c r="D55" s="11"/>
    </row>
    <row r="56" spans="1:4" x14ac:dyDescent="0.2">
      <c r="A56" s="14" t="s">
        <v>36</v>
      </c>
      <c r="B56" s="32">
        <f>SUM(B41:B54)</f>
        <v>3089.049</v>
      </c>
      <c r="C56" s="33">
        <f>SUM(C41:C54)</f>
        <v>3005.0600000000004</v>
      </c>
      <c r="D56" s="11"/>
    </row>
    <row r="57" spans="1:4" x14ac:dyDescent="0.2">
      <c r="A57" s="34"/>
      <c r="B57" s="35"/>
      <c r="C57" s="36"/>
      <c r="D57" s="37"/>
    </row>
    <row r="58" spans="1:4" x14ac:dyDescent="0.2">
      <c r="A58" s="38" t="s">
        <v>16</v>
      </c>
      <c r="B58" s="39">
        <f>B37+B56</f>
        <v>6764.1769999999997</v>
      </c>
      <c r="C58" s="40">
        <f>C37+C56</f>
        <v>7383.1080000000002</v>
      </c>
      <c r="D58" s="41"/>
    </row>
    <row r="59" spans="1:4" x14ac:dyDescent="0.2">
      <c r="B59" s="42"/>
      <c r="C59" s="10"/>
      <c r="D59" s="11"/>
    </row>
    <row r="60" spans="1:4" x14ac:dyDescent="0.2">
      <c r="B60" s="43"/>
      <c r="C60" s="3"/>
      <c r="D60" s="10"/>
    </row>
    <row r="61" spans="1:4" x14ac:dyDescent="0.2">
      <c r="A61" s="44" t="s">
        <v>37</v>
      </c>
      <c r="B61" s="45">
        <f>ROUND((B25/B35),1)</f>
        <v>1.4</v>
      </c>
      <c r="C61" s="46">
        <f>ROUND((B25/C35),1)</f>
        <v>1.7</v>
      </c>
      <c r="D61" s="10"/>
    </row>
    <row r="62" spans="1:4" x14ac:dyDescent="0.2">
      <c r="A62" s="44" t="s">
        <v>38</v>
      </c>
      <c r="B62" s="45">
        <f>ROUND((B25/B37),1)</f>
        <v>21.3</v>
      </c>
      <c r="C62" s="46">
        <f>ROUND((B25/C37),1)</f>
        <v>17.899999999999999</v>
      </c>
      <c r="D62" s="10"/>
    </row>
    <row r="63" spans="1:4" x14ac:dyDescent="0.2">
      <c r="A63" s="44" t="s">
        <v>39</v>
      </c>
      <c r="B63" s="45">
        <f>ROUND((B25/B58),1)</f>
        <v>11.6</v>
      </c>
      <c r="C63" s="46">
        <f>ROUND((B25/C58),1)</f>
        <v>10.6</v>
      </c>
      <c r="D63" s="10"/>
    </row>
    <row r="64" spans="1:4" ht="17" thickBot="1" x14ac:dyDescent="0.25">
      <c r="B64" s="47"/>
    </row>
    <row r="66" spans="1:4" x14ac:dyDescent="0.2">
      <c r="A66" s="7" t="s">
        <v>40</v>
      </c>
      <c r="B66" s="8"/>
      <c r="C66" s="8"/>
      <c r="D66" s="9"/>
    </row>
    <row r="67" spans="1:4" x14ac:dyDescent="0.2">
      <c r="D67" s="10"/>
    </row>
    <row r="68" spans="1:4" x14ac:dyDescent="0.2">
      <c r="A68" s="14" t="s">
        <v>41</v>
      </c>
    </row>
    <row r="69" spans="1:4" x14ac:dyDescent="0.2">
      <c r="A69" t="s">
        <v>42</v>
      </c>
    </row>
    <row r="70" spans="1:4" x14ac:dyDescent="0.2">
      <c r="A70" t="s">
        <v>43</v>
      </c>
    </row>
    <row r="71" spans="1:4" x14ac:dyDescent="0.2">
      <c r="A71" t="s">
        <v>44</v>
      </c>
    </row>
    <row r="72" spans="1:4" x14ac:dyDescent="0.2">
      <c r="A72" s="14" t="s">
        <v>45</v>
      </c>
    </row>
    <row r="73" spans="1:4" x14ac:dyDescent="0.2">
      <c r="A73" t="s">
        <v>46</v>
      </c>
    </row>
    <row r="74" spans="1:4" x14ac:dyDescent="0.2">
      <c r="D74" s="11"/>
    </row>
    <row r="75" spans="1:4" x14ac:dyDescent="0.2">
      <c r="A75" s="48"/>
      <c r="B75" s="48"/>
      <c r="C75" s="48"/>
      <c r="D75" s="9"/>
    </row>
    <row r="76" spans="1:4" x14ac:dyDescent="0.2">
      <c r="D76" s="49"/>
    </row>
    <row r="77" spans="1:4" x14ac:dyDescent="0.2">
      <c r="D77" s="49"/>
    </row>
    <row r="78" spans="1:4" x14ac:dyDescent="0.2">
      <c r="B78" s="3" t="s">
        <v>3</v>
      </c>
      <c r="C78" s="3"/>
    </row>
    <row r="79" spans="1:4" x14ac:dyDescent="0.2">
      <c r="B79" s="3"/>
      <c r="C79" s="3"/>
    </row>
    <row r="80" spans="1:4" x14ac:dyDescent="0.2">
      <c r="B80" s="5" t="s">
        <v>5</v>
      </c>
      <c r="C80" s="5"/>
    </row>
    <row r="81" spans="1:10" x14ac:dyDescent="0.2">
      <c r="B81" s="5"/>
      <c r="C81" s="5"/>
    </row>
    <row r="82" spans="1:10" x14ac:dyDescent="0.2">
      <c r="B82" s="50">
        <v>45308</v>
      </c>
      <c r="C82" s="50"/>
    </row>
    <row r="83" spans="1:10" x14ac:dyDescent="0.2">
      <c r="A83" s="2" t="s">
        <v>18</v>
      </c>
      <c r="B83" s="5"/>
      <c r="C83" s="5"/>
    </row>
    <row r="84" spans="1:10" x14ac:dyDescent="0.2">
      <c r="A84" s="51"/>
      <c r="B84" s="5"/>
      <c r="C84" s="5"/>
    </row>
    <row r="86" spans="1:10" ht="51" x14ac:dyDescent="0.2">
      <c r="A86" s="14" t="s">
        <v>47</v>
      </c>
      <c r="B86" s="15">
        <v>6300</v>
      </c>
      <c r="C86" s="15"/>
      <c r="D86" s="16" t="s">
        <v>9</v>
      </c>
    </row>
    <row r="87" spans="1:10" x14ac:dyDescent="0.2">
      <c r="A87" s="14" t="s">
        <v>48</v>
      </c>
      <c r="B87" s="15"/>
      <c r="C87" s="15"/>
      <c r="D87" s="16"/>
    </row>
    <row r="88" spans="1:10" ht="34" x14ac:dyDescent="0.2">
      <c r="A88" s="14" t="s">
        <v>49</v>
      </c>
      <c r="B88" s="52">
        <f>-1605.889-417.086</f>
        <v>-2022.9749999999999</v>
      </c>
      <c r="C88" s="53"/>
      <c r="D88" s="16" t="s">
        <v>50</v>
      </c>
    </row>
    <row r="89" spans="1:10" x14ac:dyDescent="0.2">
      <c r="A89" s="2" t="s">
        <v>51</v>
      </c>
      <c r="B89" s="54">
        <f>SUM(B86:B88)</f>
        <v>4277.0249999999996</v>
      </c>
      <c r="C89" s="54"/>
    </row>
    <row r="92" spans="1:10" x14ac:dyDescent="0.2">
      <c r="A92" s="55" t="s">
        <v>52</v>
      </c>
    </row>
    <row r="95" spans="1:10" x14ac:dyDescent="0.2">
      <c r="B95" s="56"/>
      <c r="C95" s="56"/>
    </row>
    <row r="96" spans="1:10" x14ac:dyDescent="0.2">
      <c r="F96" s="16"/>
      <c r="G96" s="16"/>
      <c r="H96" s="16"/>
      <c r="I96" s="16"/>
      <c r="J96" s="16"/>
    </row>
    <row r="99" spans="2:3" x14ac:dyDescent="0.2">
      <c r="B99" s="56"/>
      <c r="C99" s="56"/>
    </row>
    <row r="100" spans="2:3" x14ac:dyDescent="0.2">
      <c r="B100" s="56"/>
      <c r="C100" s="56"/>
    </row>
  </sheetData>
  <sheetProtection algorithmName="SHA-512" hashValue="cb/szkDVaRi8yOK5B2EE4U4GpYDKueSNmpjwoD2MdHoeKA4xbGcrfHF53kDfzghmQqFK9X8zqbMXlOMgwYtZLg==" saltValue="MV7cnlotAzT4F6PsNM31IQ==" spinCount="100000" sheet="1" objects="1" scenarios="1"/>
  <pageMargins left="0.7" right="0.7" top="0.75" bottom="0.75" header="0.3" footer="0.3"/>
  <pageSetup paperSize="9" scale="45" orientation="portrait" horizontalDpi="0" verticalDpi="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679AA2-E3F8-CE4C-9C3A-EF9C9462ABEC}">
  <sheetPr>
    <pageSetUpPr fitToPage="1"/>
  </sheetPr>
  <dimension ref="A1:I99"/>
  <sheetViews>
    <sheetView workbookViewId="0"/>
  </sheetViews>
  <sheetFormatPr baseColWidth="10" defaultColWidth="8.83203125" defaultRowHeight="16" x14ac:dyDescent="0.2"/>
  <cols>
    <col min="1" max="1" width="39.6640625" bestFit="1" customWidth="1"/>
    <col min="2" max="2" width="12.6640625" customWidth="1"/>
    <col min="3" max="3" width="80.6640625" customWidth="1"/>
    <col min="4" max="4" width="20.5" bestFit="1" customWidth="1"/>
    <col min="5" max="9" width="10.83203125" customWidth="1"/>
  </cols>
  <sheetData>
    <row r="1" spans="1:3" x14ac:dyDescent="0.2">
      <c r="A1" s="1" t="s">
        <v>0</v>
      </c>
      <c r="B1" s="1" t="s">
        <v>53</v>
      </c>
      <c r="C1" s="1"/>
    </row>
    <row r="2" spans="1:3" x14ac:dyDescent="0.2">
      <c r="A2" s="2"/>
    </row>
    <row r="3" spans="1:3" x14ac:dyDescent="0.2">
      <c r="A3" s="2" t="s">
        <v>2</v>
      </c>
      <c r="B3" s="3" t="s">
        <v>3</v>
      </c>
      <c r="C3" s="4"/>
    </row>
    <row r="4" spans="1:3" x14ac:dyDescent="0.2">
      <c r="A4" s="2"/>
      <c r="B4" s="3"/>
      <c r="C4" s="4"/>
    </row>
    <row r="5" spans="1:3" x14ac:dyDescent="0.2">
      <c r="A5" s="2" t="s">
        <v>4</v>
      </c>
      <c r="B5" s="5" t="s">
        <v>5</v>
      </c>
    </row>
    <row r="6" spans="1:3" x14ac:dyDescent="0.2">
      <c r="A6" s="2"/>
      <c r="B6" s="6"/>
    </row>
    <row r="7" spans="1:3" x14ac:dyDescent="0.2">
      <c r="A7" s="7" t="s">
        <v>6</v>
      </c>
      <c r="B7" s="8"/>
      <c r="C7" s="9"/>
    </row>
    <row r="8" spans="1:3" x14ac:dyDescent="0.2">
      <c r="A8" s="2" t="s">
        <v>7</v>
      </c>
      <c r="B8" s="10"/>
      <c r="C8" s="11"/>
    </row>
    <row r="9" spans="1:3" x14ac:dyDescent="0.2">
      <c r="A9" s="12">
        <v>45325</v>
      </c>
      <c r="B9" s="10"/>
      <c r="C9" s="11"/>
    </row>
    <row r="10" spans="1:3" x14ac:dyDescent="0.2">
      <c r="A10" s="13"/>
      <c r="B10" s="10"/>
      <c r="C10" s="11"/>
    </row>
    <row r="11" spans="1:3" x14ac:dyDescent="0.2">
      <c r="A11" s="13"/>
      <c r="B11" s="10"/>
      <c r="C11" s="11"/>
    </row>
    <row r="12" spans="1:3" ht="17" x14ac:dyDescent="0.2">
      <c r="A12" s="14" t="s">
        <v>8</v>
      </c>
      <c r="B12" s="15">
        <f>92500</f>
        <v>92500</v>
      </c>
      <c r="C12" s="16" t="s">
        <v>54</v>
      </c>
    </row>
    <row r="13" spans="1:3" x14ac:dyDescent="0.2">
      <c r="A13" s="14"/>
      <c r="B13" s="15"/>
      <c r="C13" s="16"/>
    </row>
    <row r="14" spans="1:3" ht="34" x14ac:dyDescent="0.2">
      <c r="A14" s="14" t="s">
        <v>55</v>
      </c>
      <c r="B14" s="52">
        <v>7500</v>
      </c>
      <c r="C14" s="16" t="s">
        <v>56</v>
      </c>
    </row>
    <row r="15" spans="1:3" x14ac:dyDescent="0.2">
      <c r="A15" s="14"/>
      <c r="B15" s="15"/>
      <c r="C15" s="16"/>
    </row>
    <row r="16" spans="1:3" x14ac:dyDescent="0.2">
      <c r="A16" s="1" t="s">
        <v>57</v>
      </c>
      <c r="B16" s="15">
        <f>SUM(B12:B14)</f>
        <v>100000</v>
      </c>
      <c r="C16" s="16"/>
    </row>
    <row r="17" spans="1:3" x14ac:dyDescent="0.2">
      <c r="A17" s="14"/>
      <c r="B17" s="15"/>
      <c r="C17" s="16"/>
    </row>
    <row r="18" spans="1:3" x14ac:dyDescent="0.2">
      <c r="A18" s="19" t="s">
        <v>12</v>
      </c>
      <c r="B18" s="15"/>
      <c r="C18" s="16"/>
    </row>
    <row r="19" spans="1:3" x14ac:dyDescent="0.2">
      <c r="A19" s="14"/>
      <c r="B19" s="15"/>
      <c r="C19" s="16"/>
    </row>
    <row r="20" spans="1:3" ht="34" x14ac:dyDescent="0.2">
      <c r="A20" s="14" t="s">
        <v>58</v>
      </c>
      <c r="B20" s="15">
        <f>-B88</f>
        <v>27882.874000000003</v>
      </c>
      <c r="C20" s="16" t="s">
        <v>59</v>
      </c>
    </row>
    <row r="21" spans="1:3" x14ac:dyDescent="0.2">
      <c r="A21" s="14"/>
      <c r="B21" s="15"/>
      <c r="C21" s="16"/>
    </row>
    <row r="22" spans="1:3" x14ac:dyDescent="0.2">
      <c r="A22" s="4"/>
      <c r="B22" s="10"/>
    </row>
    <row r="23" spans="1:3" x14ac:dyDescent="0.2">
      <c r="A23" s="20" t="s">
        <v>15</v>
      </c>
      <c r="B23" s="21">
        <f>B16-B88</f>
        <v>127882.87400000001</v>
      </c>
      <c r="C23" s="22"/>
    </row>
    <row r="24" spans="1:3" x14ac:dyDescent="0.2">
      <c r="A24" s="2"/>
    </row>
    <row r="25" spans="1:3" x14ac:dyDescent="0.2">
      <c r="A25" s="2"/>
    </row>
    <row r="26" spans="1:3" x14ac:dyDescent="0.2">
      <c r="A26" s="7" t="s">
        <v>16</v>
      </c>
      <c r="B26" s="7"/>
      <c r="C26" s="23"/>
    </row>
    <row r="27" spans="1:3" x14ac:dyDescent="0.2">
      <c r="A27" s="2" t="s">
        <v>17</v>
      </c>
      <c r="B27" s="3"/>
      <c r="C27" s="24"/>
    </row>
    <row r="28" spans="1:3" x14ac:dyDescent="0.2">
      <c r="A28" s="12">
        <v>45199</v>
      </c>
      <c r="B28" s="27"/>
      <c r="C28" s="27"/>
    </row>
    <row r="29" spans="1:3" x14ac:dyDescent="0.2">
      <c r="A29" s="13"/>
      <c r="B29" s="29"/>
      <c r="C29" s="27"/>
    </row>
    <row r="30" spans="1:3" x14ac:dyDescent="0.2">
      <c r="A30" s="2" t="s">
        <v>18</v>
      </c>
      <c r="B30" s="27"/>
      <c r="C30" s="27"/>
    </row>
    <row r="31" spans="1:3" x14ac:dyDescent="0.2">
      <c r="A31" s="31"/>
      <c r="B31" s="27"/>
      <c r="C31" s="31"/>
    </row>
    <row r="32" spans="1:3" x14ac:dyDescent="0.2">
      <c r="A32" s="13"/>
      <c r="B32" s="27"/>
      <c r="C32" s="27"/>
    </row>
    <row r="33" spans="1:3" ht="34" x14ac:dyDescent="0.2">
      <c r="A33" s="14" t="s">
        <v>19</v>
      </c>
      <c r="B33" s="33">
        <v>130059.89</v>
      </c>
      <c r="C33" s="16" t="s">
        <v>60</v>
      </c>
    </row>
    <row r="34" spans="1:3" x14ac:dyDescent="0.2">
      <c r="A34" s="14" t="s">
        <v>21</v>
      </c>
      <c r="B34" s="33"/>
      <c r="C34" s="16"/>
    </row>
    <row r="35" spans="1:3" ht="34" x14ac:dyDescent="0.2">
      <c r="A35" s="1" t="s">
        <v>22</v>
      </c>
      <c r="B35" s="33">
        <v>4870.817</v>
      </c>
      <c r="C35" s="16" t="s">
        <v>60</v>
      </c>
    </row>
    <row r="36" spans="1:3" x14ac:dyDescent="0.2">
      <c r="A36" s="14"/>
      <c r="B36" s="33"/>
      <c r="C36" s="11"/>
    </row>
    <row r="37" spans="1:3" x14ac:dyDescent="0.2">
      <c r="A37" s="1" t="s">
        <v>23</v>
      </c>
      <c r="B37" s="33"/>
      <c r="C37" s="11"/>
    </row>
    <row r="38" spans="1:3" x14ac:dyDescent="0.2">
      <c r="A38" s="14"/>
      <c r="B38" s="33"/>
      <c r="C38" s="11"/>
    </row>
    <row r="39" spans="1:3" x14ac:dyDescent="0.2">
      <c r="A39" s="14" t="s">
        <v>24</v>
      </c>
      <c r="B39" s="33"/>
      <c r="C39" s="16"/>
    </row>
    <row r="40" spans="1:3" x14ac:dyDescent="0.2">
      <c r="A40" s="14" t="s">
        <v>25</v>
      </c>
      <c r="B40" s="33"/>
      <c r="C40" s="11"/>
    </row>
    <row r="41" spans="1:3" x14ac:dyDescent="0.2">
      <c r="A41" s="14"/>
      <c r="B41" s="33"/>
      <c r="C41" s="11"/>
    </row>
    <row r="42" spans="1:3" x14ac:dyDescent="0.2">
      <c r="A42" s="14" t="s">
        <v>26</v>
      </c>
      <c r="B42" s="33"/>
      <c r="C42" s="11"/>
    </row>
    <row r="43" spans="1:3" x14ac:dyDescent="0.2">
      <c r="A43" s="14" t="s">
        <v>61</v>
      </c>
      <c r="B43" s="33"/>
      <c r="C43" s="16"/>
    </row>
    <row r="44" spans="1:3" x14ac:dyDescent="0.2">
      <c r="A44" s="14" t="s">
        <v>29</v>
      </c>
      <c r="B44" s="33"/>
      <c r="C44" s="11"/>
    </row>
    <row r="45" spans="1:3" x14ac:dyDescent="0.2">
      <c r="A45" s="14" t="s">
        <v>30</v>
      </c>
      <c r="B45" s="33"/>
      <c r="C45" s="11"/>
    </row>
    <row r="46" spans="1:3" x14ac:dyDescent="0.2">
      <c r="A46" s="14"/>
      <c r="B46" s="33"/>
      <c r="C46" s="11"/>
    </row>
    <row r="47" spans="1:3" x14ac:dyDescent="0.2">
      <c r="A47" s="14" t="s">
        <v>31</v>
      </c>
      <c r="B47" s="33"/>
      <c r="C47" s="16"/>
    </row>
    <row r="48" spans="1:3" x14ac:dyDescent="0.2">
      <c r="A48" s="14" t="s">
        <v>32</v>
      </c>
      <c r="B48" s="33"/>
      <c r="C48" s="11"/>
    </row>
    <row r="49" spans="1:3" x14ac:dyDescent="0.2">
      <c r="A49" s="14" t="s">
        <v>33</v>
      </c>
      <c r="B49" s="33"/>
      <c r="C49" s="16"/>
    </row>
    <row r="50" spans="1:3" ht="34" x14ac:dyDescent="0.2">
      <c r="A50" s="14" t="s">
        <v>34</v>
      </c>
      <c r="B50" s="33">
        <v>1563.29</v>
      </c>
      <c r="C50" s="16" t="s">
        <v>60</v>
      </c>
    </row>
    <row r="51" spans="1:3" x14ac:dyDescent="0.2">
      <c r="A51" s="14"/>
      <c r="B51" s="33"/>
      <c r="C51" s="11"/>
    </row>
    <row r="52" spans="1:3" ht="34" x14ac:dyDescent="0.2">
      <c r="A52" s="14" t="s">
        <v>35</v>
      </c>
      <c r="B52" s="33">
        <v>1481.4839999999999</v>
      </c>
      <c r="C52" s="16" t="s">
        <v>60</v>
      </c>
    </row>
    <row r="53" spans="1:3" x14ac:dyDescent="0.2">
      <c r="A53" s="14"/>
      <c r="B53" s="33"/>
      <c r="C53" s="11"/>
    </row>
    <row r="54" spans="1:3" x14ac:dyDescent="0.2">
      <c r="A54" s="14" t="s">
        <v>36</v>
      </c>
      <c r="B54" s="33">
        <f>SUM(B39:B52)</f>
        <v>3044.7739999999999</v>
      </c>
      <c r="C54" s="11"/>
    </row>
    <row r="55" spans="1:3" x14ac:dyDescent="0.2">
      <c r="A55" s="34"/>
      <c r="B55" s="36"/>
      <c r="C55" s="37"/>
    </row>
    <row r="56" spans="1:3" x14ac:dyDescent="0.2">
      <c r="A56" s="38" t="s">
        <v>16</v>
      </c>
      <c r="B56" s="40">
        <f>B35+B54</f>
        <v>7915.5910000000003</v>
      </c>
      <c r="C56" s="41"/>
    </row>
    <row r="57" spans="1:3" x14ac:dyDescent="0.2">
      <c r="B57" s="10"/>
      <c r="C57" s="11"/>
    </row>
    <row r="58" spans="1:3" x14ac:dyDescent="0.2">
      <c r="B58" s="3"/>
      <c r="C58" s="10"/>
    </row>
    <row r="59" spans="1:3" x14ac:dyDescent="0.2">
      <c r="A59" s="44" t="s">
        <v>37</v>
      </c>
      <c r="B59" s="57">
        <f>ROUND((B23/B33),1)</f>
        <v>1</v>
      </c>
      <c r="C59" s="10"/>
    </row>
    <row r="60" spans="1:3" x14ac:dyDescent="0.2">
      <c r="A60" s="44" t="s">
        <v>38</v>
      </c>
      <c r="B60" s="57">
        <f>ROUND((B23/B35),1)</f>
        <v>26.3</v>
      </c>
      <c r="C60" s="10"/>
    </row>
    <row r="61" spans="1:3" x14ac:dyDescent="0.2">
      <c r="A61" s="44" t="s">
        <v>39</v>
      </c>
      <c r="B61" s="57">
        <f>ROUND((B23/B56),1)</f>
        <v>16.2</v>
      </c>
      <c r="C61" s="10"/>
    </row>
    <row r="64" spans="1:3" x14ac:dyDescent="0.2">
      <c r="A64" s="7" t="s">
        <v>40</v>
      </c>
      <c r="B64" s="8"/>
      <c r="C64" s="9"/>
    </row>
    <row r="65" spans="1:3" x14ac:dyDescent="0.2">
      <c r="C65" s="10"/>
    </row>
    <row r="66" spans="1:3" x14ac:dyDescent="0.2">
      <c r="A66" s="14" t="s">
        <v>62</v>
      </c>
    </row>
    <row r="67" spans="1:3" x14ac:dyDescent="0.2">
      <c r="A67" s="14" t="s">
        <v>63</v>
      </c>
    </row>
    <row r="68" spans="1:3" x14ac:dyDescent="0.2">
      <c r="A68" t="s">
        <v>64</v>
      </c>
    </row>
    <row r="69" spans="1:3" x14ac:dyDescent="0.2">
      <c r="A69" t="s">
        <v>65</v>
      </c>
      <c r="C69" s="11"/>
    </row>
    <row r="70" spans="1:3" x14ac:dyDescent="0.2">
      <c r="C70" s="11"/>
    </row>
    <row r="71" spans="1:3" x14ac:dyDescent="0.2">
      <c r="A71" s="48"/>
      <c r="B71" s="48"/>
      <c r="C71" s="9"/>
    </row>
    <row r="72" spans="1:3" x14ac:dyDescent="0.2">
      <c r="C72" s="49"/>
    </row>
    <row r="73" spans="1:3" x14ac:dyDescent="0.2">
      <c r="C73" s="49"/>
    </row>
    <row r="74" spans="1:3" x14ac:dyDescent="0.2">
      <c r="B74" s="3" t="s">
        <v>3</v>
      </c>
    </row>
    <row r="75" spans="1:3" x14ac:dyDescent="0.2">
      <c r="B75" s="3"/>
    </row>
    <row r="76" spans="1:3" x14ac:dyDescent="0.2">
      <c r="B76" s="5" t="s">
        <v>5</v>
      </c>
    </row>
    <row r="77" spans="1:3" x14ac:dyDescent="0.2">
      <c r="B77" s="5"/>
    </row>
    <row r="78" spans="1:3" x14ac:dyDescent="0.2">
      <c r="B78" s="50">
        <v>45199</v>
      </c>
    </row>
    <row r="79" spans="1:3" x14ac:dyDescent="0.2">
      <c r="A79" s="2" t="s">
        <v>18</v>
      </c>
      <c r="B79" s="5"/>
    </row>
    <row r="80" spans="1:3" x14ac:dyDescent="0.2">
      <c r="A80" s="51"/>
      <c r="B80" s="5"/>
    </row>
    <row r="82" spans="1:9" ht="34" x14ac:dyDescent="0.2">
      <c r="A82" s="14" t="s">
        <v>66</v>
      </c>
      <c r="B82" s="15">
        <v>76.182000000000002</v>
      </c>
      <c r="C82" s="16" t="s">
        <v>60</v>
      </c>
    </row>
    <row r="83" spans="1:9" ht="34" x14ac:dyDescent="0.2">
      <c r="A83" s="14" t="s">
        <v>67</v>
      </c>
      <c r="B83" s="15">
        <f>-5571.896-4256.179</f>
        <v>-9828.0750000000007</v>
      </c>
      <c r="C83" s="16" t="s">
        <v>68</v>
      </c>
    </row>
    <row r="84" spans="1:9" ht="34" x14ac:dyDescent="0.2">
      <c r="A84" s="14" t="s">
        <v>69</v>
      </c>
      <c r="B84" s="15">
        <v>-11133.331</v>
      </c>
      <c r="C84" s="16" t="s">
        <v>70</v>
      </c>
    </row>
    <row r="85" spans="1:9" ht="34" x14ac:dyDescent="0.2">
      <c r="A85" s="14" t="s">
        <v>71</v>
      </c>
      <c r="B85" s="15">
        <v>-2001.3409999999999</v>
      </c>
      <c r="C85" s="16" t="s">
        <v>72</v>
      </c>
    </row>
    <row r="86" spans="1:9" ht="34" x14ac:dyDescent="0.2">
      <c r="A86" s="14" t="s">
        <v>73</v>
      </c>
      <c r="B86" s="15">
        <v>-4996.3090000000002</v>
      </c>
      <c r="C86" s="16" t="s">
        <v>74</v>
      </c>
    </row>
    <row r="87" spans="1:9" x14ac:dyDescent="0.2">
      <c r="A87" t="s">
        <v>75</v>
      </c>
      <c r="B87" s="36"/>
      <c r="C87" s="16"/>
    </row>
    <row r="88" spans="1:9" x14ac:dyDescent="0.2">
      <c r="A88" s="2" t="s">
        <v>76</v>
      </c>
      <c r="B88" s="54">
        <f>SUM(B82:B87)</f>
        <v>-27882.874000000003</v>
      </c>
    </row>
    <row r="91" spans="1:9" x14ac:dyDescent="0.2">
      <c r="A91" s="55" t="s">
        <v>52</v>
      </c>
    </row>
    <row r="95" spans="1:9" x14ac:dyDescent="0.2">
      <c r="E95" s="16"/>
      <c r="F95" s="16"/>
      <c r="G95" s="16"/>
      <c r="H95" s="16"/>
      <c r="I95" s="16"/>
    </row>
    <row r="98" spans="2:2" x14ac:dyDescent="0.2">
      <c r="B98" s="56"/>
    </row>
    <row r="99" spans="2:2" x14ac:dyDescent="0.2">
      <c r="B99" s="56"/>
    </row>
  </sheetData>
  <sheetProtection algorithmName="SHA-512" hashValue="xacrpGVAdNG8QM7pqz+2bJqnH2SZBq21SFnXH3ooKTIdUxsUGkavtsKVc7B5XnUoOLEPrKa+T4v2fEcG7fWCLQ==" saltValue="inV6xuYSWCT1uY/AJnVggg==" spinCount="100000" sheet="1" objects="1" scenarios="1"/>
  <pageMargins left="0.7" right="0.7" top="0.75" bottom="0.75" header="0.3" footer="0.3"/>
  <pageSetup paperSize="9" scale="47" orientation="portrait" horizontalDpi="0" verticalDpi="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40BA9A-C496-5F43-A296-90A68A8FFF51}">
  <sheetPr>
    <pageSetUpPr fitToPage="1"/>
  </sheetPr>
  <dimension ref="A1:J113"/>
  <sheetViews>
    <sheetView workbookViewId="0"/>
  </sheetViews>
  <sheetFormatPr baseColWidth="10" defaultColWidth="8.83203125" defaultRowHeight="16" x14ac:dyDescent="0.2"/>
  <cols>
    <col min="1" max="1" width="39.6640625" bestFit="1" customWidth="1"/>
    <col min="2" max="2" width="12.6640625" customWidth="1"/>
    <col min="3" max="3" width="80.6640625" customWidth="1"/>
    <col min="4" max="4" width="32.83203125" customWidth="1"/>
    <col min="5" max="9" width="10.83203125" customWidth="1"/>
    <col min="10" max="10" width="58.83203125" customWidth="1"/>
  </cols>
  <sheetData>
    <row r="1" spans="1:3" x14ac:dyDescent="0.2">
      <c r="A1" s="1" t="s">
        <v>0</v>
      </c>
      <c r="B1" s="1" t="s">
        <v>77</v>
      </c>
      <c r="C1" s="1"/>
    </row>
    <row r="2" spans="1:3" x14ac:dyDescent="0.2">
      <c r="A2" s="2"/>
    </row>
    <row r="3" spans="1:3" x14ac:dyDescent="0.2">
      <c r="A3" s="2" t="s">
        <v>2</v>
      </c>
      <c r="B3" s="3" t="s">
        <v>3</v>
      </c>
      <c r="C3" s="4"/>
    </row>
    <row r="4" spans="1:3" x14ac:dyDescent="0.2">
      <c r="A4" s="2"/>
      <c r="B4" s="3"/>
      <c r="C4" s="4"/>
    </row>
    <row r="5" spans="1:3" x14ac:dyDescent="0.2">
      <c r="A5" s="2" t="s">
        <v>4</v>
      </c>
      <c r="B5" s="5" t="s">
        <v>5</v>
      </c>
    </row>
    <row r="6" spans="1:3" x14ac:dyDescent="0.2">
      <c r="A6" s="2"/>
      <c r="B6" s="6"/>
    </row>
    <row r="7" spans="1:3" x14ac:dyDescent="0.2">
      <c r="A7" s="7" t="s">
        <v>6</v>
      </c>
      <c r="B7" s="8"/>
      <c r="C7" s="9"/>
    </row>
    <row r="8" spans="1:3" x14ac:dyDescent="0.2">
      <c r="A8" s="2" t="s">
        <v>7</v>
      </c>
      <c r="B8" s="10"/>
      <c r="C8" s="11"/>
    </row>
    <row r="9" spans="1:3" x14ac:dyDescent="0.2">
      <c r="A9" s="12">
        <v>45401</v>
      </c>
      <c r="B9" s="10"/>
      <c r="C9" s="11"/>
    </row>
    <row r="10" spans="1:3" x14ac:dyDescent="0.2">
      <c r="A10" s="13"/>
      <c r="B10" s="10"/>
      <c r="C10" s="11"/>
    </row>
    <row r="11" spans="1:3" x14ac:dyDescent="0.2">
      <c r="A11" s="13"/>
      <c r="B11" s="10"/>
      <c r="C11" s="11"/>
    </row>
    <row r="12" spans="1:3" ht="17" x14ac:dyDescent="0.2">
      <c r="A12" s="14" t="s">
        <v>78</v>
      </c>
      <c r="B12" s="15">
        <v>1650</v>
      </c>
      <c r="C12" s="16" t="s">
        <v>79</v>
      </c>
    </row>
    <row r="13" spans="1:3" x14ac:dyDescent="0.2">
      <c r="A13" s="14"/>
      <c r="B13" s="15"/>
      <c r="C13" s="16"/>
    </row>
    <row r="14" spans="1:3" ht="17" x14ac:dyDescent="0.2">
      <c r="A14" s="14" t="s">
        <v>80</v>
      </c>
      <c r="B14" s="52">
        <f>550+550</f>
        <v>1100</v>
      </c>
      <c r="C14" s="16" t="s">
        <v>79</v>
      </c>
    </row>
    <row r="15" spans="1:3" x14ac:dyDescent="0.2">
      <c r="A15" s="14"/>
      <c r="B15" s="15"/>
      <c r="C15" s="16"/>
    </row>
    <row r="16" spans="1:3" x14ac:dyDescent="0.2">
      <c r="A16" s="1" t="s">
        <v>57</v>
      </c>
      <c r="B16" s="15">
        <f>SUM(B12:B14)</f>
        <v>2750</v>
      </c>
      <c r="C16" s="16"/>
    </row>
    <row r="17" spans="1:3" x14ac:dyDescent="0.2">
      <c r="A17" s="14"/>
      <c r="B17" s="15"/>
      <c r="C17" s="16"/>
    </row>
    <row r="18" spans="1:3" hidden="1" x14ac:dyDescent="0.2">
      <c r="A18" s="19" t="s">
        <v>12</v>
      </c>
      <c r="B18" s="15"/>
      <c r="C18" s="16"/>
    </row>
    <row r="19" spans="1:3" hidden="1" x14ac:dyDescent="0.2">
      <c r="A19" s="14"/>
      <c r="B19" s="15"/>
      <c r="C19" s="16"/>
    </row>
    <row r="20" spans="1:3" hidden="1" x14ac:dyDescent="0.2">
      <c r="A20" s="14"/>
      <c r="B20" s="15"/>
      <c r="C20" s="16"/>
    </row>
    <row r="21" spans="1:3" hidden="1" x14ac:dyDescent="0.2">
      <c r="A21" s="14"/>
      <c r="B21" s="15"/>
      <c r="C21" s="16"/>
    </row>
    <row r="22" spans="1:3" x14ac:dyDescent="0.2">
      <c r="A22" s="4"/>
      <c r="B22" s="10"/>
    </row>
    <row r="23" spans="1:3" x14ac:dyDescent="0.2">
      <c r="A23" s="20" t="s">
        <v>15</v>
      </c>
      <c r="B23" s="21">
        <f>B16-B100</f>
        <v>2750</v>
      </c>
      <c r="C23" s="22"/>
    </row>
    <row r="24" spans="1:3" x14ac:dyDescent="0.2">
      <c r="A24" s="2"/>
    </row>
    <row r="25" spans="1:3" x14ac:dyDescent="0.2">
      <c r="A25" s="2"/>
    </row>
    <row r="26" spans="1:3" x14ac:dyDescent="0.2">
      <c r="A26" s="7" t="s">
        <v>16</v>
      </c>
      <c r="B26" s="7"/>
      <c r="C26" s="23"/>
    </row>
    <row r="27" spans="1:3" x14ac:dyDescent="0.2">
      <c r="A27" s="2" t="s">
        <v>17</v>
      </c>
      <c r="B27" s="3"/>
      <c r="C27" s="24"/>
    </row>
    <row r="28" spans="1:3" x14ac:dyDescent="0.2">
      <c r="A28" s="12">
        <v>45169</v>
      </c>
      <c r="B28" s="27"/>
      <c r="C28" s="27"/>
    </row>
    <row r="29" spans="1:3" x14ac:dyDescent="0.2">
      <c r="A29" s="13"/>
      <c r="B29" s="29"/>
      <c r="C29" s="27"/>
    </row>
    <row r="30" spans="1:3" x14ac:dyDescent="0.2">
      <c r="A30" s="2" t="s">
        <v>18</v>
      </c>
      <c r="B30" s="27"/>
      <c r="C30" s="27"/>
    </row>
    <row r="31" spans="1:3" x14ac:dyDescent="0.2">
      <c r="A31" s="31"/>
      <c r="B31" s="27"/>
      <c r="C31" s="31"/>
    </row>
    <row r="32" spans="1:3" x14ac:dyDescent="0.2">
      <c r="A32" s="13"/>
      <c r="B32" s="27"/>
      <c r="C32" s="27"/>
    </row>
    <row r="33" spans="1:3" ht="17" x14ac:dyDescent="0.2">
      <c r="A33" s="14" t="s">
        <v>19</v>
      </c>
      <c r="B33" s="33">
        <v>1600</v>
      </c>
      <c r="C33" s="16" t="s">
        <v>79</v>
      </c>
    </row>
    <row r="34" spans="1:3" x14ac:dyDescent="0.2">
      <c r="A34" s="14" t="s">
        <v>21</v>
      </c>
      <c r="B34" s="33"/>
      <c r="C34" s="16"/>
    </row>
    <row r="35" spans="1:3" x14ac:dyDescent="0.2">
      <c r="A35" s="1" t="s">
        <v>22</v>
      </c>
      <c r="B35" s="33">
        <f>B36+I110</f>
        <v>488.42725000000002</v>
      </c>
      <c r="C35" s="58" t="s">
        <v>81</v>
      </c>
    </row>
    <row r="36" spans="1:3" ht="17" x14ac:dyDescent="0.2">
      <c r="A36" s="1" t="s">
        <v>82</v>
      </c>
      <c r="B36" s="33">
        <v>465</v>
      </c>
      <c r="C36" s="16" t="s">
        <v>79</v>
      </c>
    </row>
    <row r="37" spans="1:3" x14ac:dyDescent="0.2">
      <c r="A37" s="14"/>
      <c r="B37" s="33"/>
      <c r="C37" s="11"/>
    </row>
    <row r="38" spans="1:3" x14ac:dyDescent="0.2">
      <c r="A38" s="1" t="s">
        <v>23</v>
      </c>
      <c r="B38" s="33"/>
      <c r="C38" s="11"/>
    </row>
    <row r="39" spans="1:3" x14ac:dyDescent="0.2">
      <c r="A39" s="14"/>
      <c r="B39" s="33"/>
      <c r="C39" s="11"/>
    </row>
    <row r="40" spans="1:3" x14ac:dyDescent="0.2">
      <c r="A40" s="14" t="s">
        <v>24</v>
      </c>
      <c r="B40" s="33"/>
      <c r="C40" s="16"/>
    </row>
    <row r="41" spans="1:3" x14ac:dyDescent="0.2">
      <c r="A41" s="14" t="s">
        <v>25</v>
      </c>
      <c r="B41" s="33"/>
      <c r="C41" s="11"/>
    </row>
    <row r="42" spans="1:3" x14ac:dyDescent="0.2">
      <c r="A42" s="14"/>
      <c r="B42" s="33"/>
      <c r="C42" s="11"/>
    </row>
    <row r="43" spans="1:3" x14ac:dyDescent="0.2">
      <c r="A43" s="14" t="s">
        <v>26</v>
      </c>
      <c r="B43" s="33"/>
      <c r="C43" s="11"/>
    </row>
    <row r="44" spans="1:3" x14ac:dyDescent="0.2">
      <c r="A44" s="14" t="s">
        <v>61</v>
      </c>
      <c r="B44" s="33"/>
      <c r="C44" s="16"/>
    </row>
    <row r="45" spans="1:3" x14ac:dyDescent="0.2">
      <c r="A45" s="14" t="s">
        <v>29</v>
      </c>
      <c r="B45" s="33"/>
      <c r="C45" s="11"/>
    </row>
    <row r="46" spans="1:3" x14ac:dyDescent="0.2">
      <c r="A46" s="14" t="s">
        <v>30</v>
      </c>
      <c r="B46" s="33"/>
      <c r="C46" s="11"/>
    </row>
    <row r="47" spans="1:3" x14ac:dyDescent="0.2">
      <c r="A47" s="14"/>
      <c r="B47" s="33"/>
      <c r="C47" s="11"/>
    </row>
    <row r="48" spans="1:3" x14ac:dyDescent="0.2">
      <c r="A48" s="14" t="s">
        <v>31</v>
      </c>
      <c r="B48" s="33"/>
      <c r="C48" s="16"/>
    </row>
    <row r="49" spans="1:3" x14ac:dyDescent="0.2">
      <c r="A49" s="14" t="s">
        <v>32</v>
      </c>
      <c r="B49" s="33"/>
      <c r="C49" s="11"/>
    </row>
    <row r="50" spans="1:3" x14ac:dyDescent="0.2">
      <c r="A50" s="14" t="s">
        <v>33</v>
      </c>
      <c r="B50" s="33"/>
      <c r="C50" s="16"/>
    </row>
    <row r="51" spans="1:3" x14ac:dyDescent="0.2">
      <c r="A51" s="14" t="s">
        <v>34</v>
      </c>
      <c r="B51" s="33"/>
      <c r="C51" s="16"/>
    </row>
    <row r="52" spans="1:3" x14ac:dyDescent="0.2">
      <c r="A52" s="14"/>
      <c r="B52" s="33"/>
      <c r="C52" s="11"/>
    </row>
    <row r="53" spans="1:3" ht="17" x14ac:dyDescent="0.2">
      <c r="A53" s="14" t="s">
        <v>35</v>
      </c>
      <c r="B53" s="33">
        <v>6.71</v>
      </c>
      <c r="C53" s="16" t="s">
        <v>83</v>
      </c>
    </row>
    <row r="54" spans="1:3" x14ac:dyDescent="0.2">
      <c r="A54" s="14"/>
      <c r="B54" s="33"/>
      <c r="C54" s="16"/>
    </row>
    <row r="55" spans="1:3" x14ac:dyDescent="0.2">
      <c r="A55" s="14" t="s">
        <v>84</v>
      </c>
      <c r="B55" s="33">
        <f>I110</f>
        <v>23.427250000000001</v>
      </c>
      <c r="C55" s="11" t="s">
        <v>85</v>
      </c>
    </row>
    <row r="56" spans="1:3" x14ac:dyDescent="0.2">
      <c r="A56" s="14"/>
      <c r="B56" s="33"/>
      <c r="C56" s="16"/>
    </row>
    <row r="57" spans="1:3" x14ac:dyDescent="0.2">
      <c r="A57" s="14"/>
      <c r="B57" s="33"/>
      <c r="C57" s="11"/>
    </row>
    <row r="58" spans="1:3" x14ac:dyDescent="0.2">
      <c r="A58" s="14" t="s">
        <v>36</v>
      </c>
      <c r="B58" s="33">
        <f>SUM(B40:B56)</f>
        <v>30.137250000000002</v>
      </c>
      <c r="C58" s="11"/>
    </row>
    <row r="59" spans="1:3" x14ac:dyDescent="0.2">
      <c r="A59" s="34"/>
      <c r="B59" s="36"/>
      <c r="C59" s="37"/>
    </row>
    <row r="60" spans="1:3" x14ac:dyDescent="0.2">
      <c r="A60" s="38" t="s">
        <v>16</v>
      </c>
      <c r="B60" s="40">
        <f>B35+B58</f>
        <v>518.56450000000007</v>
      </c>
      <c r="C60" s="41"/>
    </row>
    <row r="61" spans="1:3" x14ac:dyDescent="0.2">
      <c r="B61" s="10"/>
      <c r="C61" s="11"/>
    </row>
    <row r="62" spans="1:3" x14ac:dyDescent="0.2">
      <c r="B62" s="3"/>
      <c r="C62" s="10"/>
    </row>
    <row r="63" spans="1:3" x14ac:dyDescent="0.2">
      <c r="A63" s="44" t="s">
        <v>37</v>
      </c>
      <c r="B63" s="57">
        <f>ROUND((B23/B33),1)</f>
        <v>1.7</v>
      </c>
      <c r="C63" s="10"/>
    </row>
    <row r="64" spans="1:3" x14ac:dyDescent="0.2">
      <c r="A64" s="44" t="s">
        <v>38</v>
      </c>
      <c r="B64" s="57">
        <f>ROUND((B23/B35),1)</f>
        <v>5.6</v>
      </c>
      <c r="C64" s="10"/>
    </row>
    <row r="65" spans="1:3" x14ac:dyDescent="0.2">
      <c r="A65" s="44" t="s">
        <v>39</v>
      </c>
      <c r="B65" s="57">
        <f>ROUND((B23/B60),1)</f>
        <v>5.3</v>
      </c>
      <c r="C65" s="10"/>
    </row>
    <row r="68" spans="1:3" x14ac:dyDescent="0.2">
      <c r="A68" s="7" t="s">
        <v>40</v>
      </c>
      <c r="B68" s="8"/>
      <c r="C68" s="9"/>
    </row>
    <row r="69" spans="1:3" x14ac:dyDescent="0.2">
      <c r="C69" s="10"/>
    </row>
    <row r="70" spans="1:3" x14ac:dyDescent="0.2">
      <c r="A70" s="14" t="s">
        <v>86</v>
      </c>
    </row>
    <row r="71" spans="1:3" x14ac:dyDescent="0.2">
      <c r="A71" s="14" t="s">
        <v>87</v>
      </c>
    </row>
    <row r="72" spans="1:3" x14ac:dyDescent="0.2">
      <c r="A72" s="14" t="s">
        <v>88</v>
      </c>
    </row>
    <row r="73" spans="1:3" x14ac:dyDescent="0.2">
      <c r="A73" s="14" t="s">
        <v>89</v>
      </c>
    </row>
    <row r="74" spans="1:3" x14ac:dyDescent="0.2">
      <c r="A74" t="s">
        <v>90</v>
      </c>
    </row>
    <row r="75" spans="1:3" x14ac:dyDescent="0.2">
      <c r="A75" t="s">
        <v>91</v>
      </c>
    </row>
    <row r="76" spans="1:3" x14ac:dyDescent="0.2">
      <c r="A76" t="s">
        <v>92</v>
      </c>
    </row>
    <row r="77" spans="1:3" x14ac:dyDescent="0.2">
      <c r="C77" s="11"/>
    </row>
    <row r="78" spans="1:3" x14ac:dyDescent="0.2">
      <c r="A78" s="48"/>
      <c r="B78" s="48"/>
      <c r="C78" s="9"/>
    </row>
    <row r="79" spans="1:3" x14ac:dyDescent="0.2">
      <c r="C79" s="49"/>
    </row>
    <row r="80" spans="1:3" x14ac:dyDescent="0.2">
      <c r="C80" s="49"/>
    </row>
    <row r="81" spans="1:4" hidden="1" x14ac:dyDescent="0.2">
      <c r="B81" s="3" t="s">
        <v>3</v>
      </c>
    </row>
    <row r="82" spans="1:4" hidden="1" x14ac:dyDescent="0.2">
      <c r="B82" s="3"/>
    </row>
    <row r="83" spans="1:4" hidden="1" x14ac:dyDescent="0.2">
      <c r="B83" s="5" t="s">
        <v>5</v>
      </c>
    </row>
    <row r="84" spans="1:4" hidden="1" x14ac:dyDescent="0.2">
      <c r="B84" s="5"/>
    </row>
    <row r="85" spans="1:4" hidden="1" x14ac:dyDescent="0.2">
      <c r="B85" s="50" t="s">
        <v>93</v>
      </c>
    </row>
    <row r="86" spans="1:4" hidden="1" x14ac:dyDescent="0.2">
      <c r="A86" s="2" t="s">
        <v>18</v>
      </c>
      <c r="B86" s="5"/>
    </row>
    <row r="87" spans="1:4" hidden="1" x14ac:dyDescent="0.2">
      <c r="A87" s="51"/>
      <c r="B87" s="5"/>
    </row>
    <row r="88" spans="1:4" hidden="1" x14ac:dyDescent="0.2"/>
    <row r="89" spans="1:4" ht="17" hidden="1" x14ac:dyDescent="0.2">
      <c r="A89" s="14" t="s">
        <v>66</v>
      </c>
      <c r="B89" s="15">
        <v>0</v>
      </c>
      <c r="C89" s="16" t="s">
        <v>94</v>
      </c>
    </row>
    <row r="90" spans="1:4" hidden="1" x14ac:dyDescent="0.2">
      <c r="A90" s="14" t="s">
        <v>48</v>
      </c>
      <c r="B90" s="15"/>
      <c r="C90" s="16"/>
    </row>
    <row r="91" spans="1:4" hidden="1" x14ac:dyDescent="0.2">
      <c r="A91" t="s">
        <v>75</v>
      </c>
      <c r="B91" s="36"/>
      <c r="C91" s="16"/>
    </row>
    <row r="92" spans="1:4" hidden="1" x14ac:dyDescent="0.2">
      <c r="A92" s="2" t="s">
        <v>76</v>
      </c>
      <c r="B92" s="54">
        <f>SUM(B89:B91)</f>
        <v>0</v>
      </c>
    </row>
    <row r="93" spans="1:4" hidden="1" x14ac:dyDescent="0.2"/>
    <row r="94" spans="1:4" hidden="1" x14ac:dyDescent="0.2"/>
    <row r="95" spans="1:4" x14ac:dyDescent="0.2">
      <c r="A95" s="55" t="s">
        <v>52</v>
      </c>
    </row>
    <row r="96" spans="1:4" x14ac:dyDescent="0.2">
      <c r="D96" s="2" t="s">
        <v>87</v>
      </c>
    </row>
    <row r="97" spans="2:10" x14ac:dyDescent="0.2">
      <c r="D97" s="2" t="s">
        <v>111</v>
      </c>
    </row>
    <row r="98" spans="2:10" x14ac:dyDescent="0.2">
      <c r="D98" s="2" t="s">
        <v>95</v>
      </c>
    </row>
    <row r="99" spans="2:10" ht="48" x14ac:dyDescent="0.2">
      <c r="E99" s="59" t="s">
        <v>96</v>
      </c>
      <c r="F99" s="59" t="s">
        <v>97</v>
      </c>
      <c r="G99" s="59" t="s">
        <v>98</v>
      </c>
      <c r="H99" s="59" t="s">
        <v>99</v>
      </c>
      <c r="I99" s="59" t="s">
        <v>84</v>
      </c>
      <c r="J99" s="60"/>
    </row>
    <row r="100" spans="2:10" x14ac:dyDescent="0.2">
      <c r="E100" s="5" t="s">
        <v>100</v>
      </c>
      <c r="F100" s="5" t="s">
        <v>100</v>
      </c>
      <c r="G100" s="5" t="s">
        <v>100</v>
      </c>
      <c r="H100" s="5" t="s">
        <v>101</v>
      </c>
      <c r="I100" s="5" t="s">
        <v>100</v>
      </c>
    </row>
    <row r="101" spans="2:10" ht="34" x14ac:dyDescent="0.2">
      <c r="D101" s="14" t="s">
        <v>102</v>
      </c>
      <c r="E101" s="33">
        <f>268.837+123.528</f>
        <v>392.36500000000001</v>
      </c>
      <c r="F101" s="33">
        <f>272.307+85</f>
        <v>357.30700000000002</v>
      </c>
      <c r="G101" s="61">
        <f>(E101+F101)/2</f>
        <v>374.83600000000001</v>
      </c>
      <c r="H101" s="14"/>
      <c r="I101" s="14"/>
      <c r="J101" s="16" t="s">
        <v>103</v>
      </c>
    </row>
    <row r="102" spans="2:10" ht="34" x14ac:dyDescent="0.2">
      <c r="B102" s="56"/>
      <c r="D102" s="14" t="s">
        <v>104</v>
      </c>
      <c r="E102" s="14"/>
      <c r="F102" s="62"/>
      <c r="G102" s="62"/>
      <c r="H102" s="63">
        <v>0.5</v>
      </c>
      <c r="I102" s="14"/>
      <c r="J102" s="16" t="s">
        <v>105</v>
      </c>
    </row>
    <row r="103" spans="2:10" ht="34" x14ac:dyDescent="0.2">
      <c r="B103" s="56"/>
      <c r="D103" s="14" t="s">
        <v>106</v>
      </c>
      <c r="E103" s="62"/>
      <c r="F103" s="14"/>
      <c r="G103" s="62"/>
      <c r="H103" s="63">
        <v>4</v>
      </c>
      <c r="I103" s="14"/>
      <c r="J103" s="16" t="s">
        <v>105</v>
      </c>
    </row>
    <row r="104" spans="2:10" x14ac:dyDescent="0.2">
      <c r="D104" s="2" t="s">
        <v>107</v>
      </c>
      <c r="E104" s="64"/>
      <c r="F104" s="64"/>
      <c r="H104" s="65">
        <f>(H102+H103)/2</f>
        <v>2.25</v>
      </c>
      <c r="J104" s="14"/>
    </row>
    <row r="105" spans="2:10" x14ac:dyDescent="0.2">
      <c r="H105" s="66"/>
      <c r="J105" s="14"/>
    </row>
    <row r="106" spans="2:10" ht="34" x14ac:dyDescent="0.2">
      <c r="D106" s="14" t="s">
        <v>108</v>
      </c>
      <c r="E106" s="14"/>
      <c r="F106" s="14"/>
      <c r="G106" s="14"/>
      <c r="H106" s="67">
        <v>4</v>
      </c>
      <c r="I106" s="14"/>
      <c r="J106" s="16" t="s">
        <v>109</v>
      </c>
    </row>
    <row r="107" spans="2:10" x14ac:dyDescent="0.2">
      <c r="H107" s="66"/>
    </row>
    <row r="108" spans="2:10" x14ac:dyDescent="0.2">
      <c r="D108" s="2" t="s">
        <v>110</v>
      </c>
      <c r="E108" s="2"/>
      <c r="F108" s="2"/>
      <c r="G108" s="2"/>
      <c r="H108" s="65">
        <f>SUM(H104:H106)</f>
        <v>6.25</v>
      </c>
    </row>
    <row r="110" spans="2:10" x14ac:dyDescent="0.2">
      <c r="D110" s="20" t="s">
        <v>84</v>
      </c>
      <c r="E110" s="20"/>
      <c r="F110" s="20"/>
      <c r="G110" s="20"/>
      <c r="H110" s="20"/>
      <c r="I110" s="40">
        <f>(G101*H108)/100</f>
        <v>23.427250000000001</v>
      </c>
    </row>
    <row r="113" spans="4:4" x14ac:dyDescent="0.2">
      <c r="D113" s="55" t="s">
        <v>52</v>
      </c>
    </row>
  </sheetData>
  <sheetProtection algorithmName="SHA-512" hashValue="DHp/sxcTGgc1Gn4tLTOsO+iqFIfxc5HO/toYZjV3fpLpESShG4q9OU2Jfn9K2/kt5U+RKeo554dWgWuoSsQQtg==" saltValue="SQA1w+8u1kR6+4PnMGBn4w==" spinCount="100000" sheet="1" objects="1" scenarios="1"/>
  <pageMargins left="0.7" right="0.7" top="0.75" bottom="0.75" header="0.3" footer="0.3"/>
  <pageSetup paperSize="9" scale="29" orientation="portrait" horizontalDpi="0" verticalDpi="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9BC9D3-CE41-3A4E-B8C1-0F42456A6C6F}">
  <sheetPr>
    <pageSetUpPr fitToPage="1"/>
  </sheetPr>
  <dimension ref="A1:K140"/>
  <sheetViews>
    <sheetView workbookViewId="0"/>
  </sheetViews>
  <sheetFormatPr baseColWidth="10" defaultColWidth="8.83203125" defaultRowHeight="16" x14ac:dyDescent="0.2"/>
  <cols>
    <col min="1" max="1" width="39.6640625" bestFit="1" customWidth="1"/>
    <col min="2" max="2" width="12.6640625" customWidth="1"/>
    <col min="3" max="3" width="80.6640625" customWidth="1"/>
    <col min="4" max="4" width="49" customWidth="1"/>
    <col min="5" max="6" width="10.83203125" customWidth="1"/>
    <col min="7" max="7" width="1" customWidth="1"/>
    <col min="11" max="11" width="34.6640625" customWidth="1"/>
  </cols>
  <sheetData>
    <row r="1" spans="1:3" x14ac:dyDescent="0.2">
      <c r="A1" s="1" t="s">
        <v>0</v>
      </c>
      <c r="B1" s="1" t="s">
        <v>112</v>
      </c>
      <c r="C1" s="1"/>
    </row>
    <row r="2" spans="1:3" x14ac:dyDescent="0.2">
      <c r="A2" s="2"/>
    </row>
    <row r="3" spans="1:3" x14ac:dyDescent="0.2">
      <c r="A3" s="2" t="s">
        <v>2</v>
      </c>
      <c r="B3" s="3" t="s">
        <v>3</v>
      </c>
      <c r="C3" s="4"/>
    </row>
    <row r="4" spans="1:3" x14ac:dyDescent="0.2">
      <c r="A4" s="2"/>
      <c r="B4" s="3"/>
      <c r="C4" s="4"/>
    </row>
    <row r="5" spans="1:3" x14ac:dyDescent="0.2">
      <c r="A5" s="2" t="s">
        <v>4</v>
      </c>
      <c r="B5" s="5" t="s">
        <v>5</v>
      </c>
    </row>
    <row r="6" spans="1:3" x14ac:dyDescent="0.2">
      <c r="A6" s="2"/>
      <c r="B6" s="6"/>
    </row>
    <row r="7" spans="1:3" x14ac:dyDescent="0.2">
      <c r="A7" s="7" t="s">
        <v>6</v>
      </c>
      <c r="B7" s="8"/>
      <c r="C7" s="9"/>
    </row>
    <row r="8" spans="1:3" x14ac:dyDescent="0.2">
      <c r="A8" s="2" t="s">
        <v>7</v>
      </c>
      <c r="B8" s="10"/>
      <c r="C8" s="11"/>
    </row>
    <row r="9" spans="1:3" x14ac:dyDescent="0.2">
      <c r="A9" s="12">
        <v>45412</v>
      </c>
      <c r="B9" s="10"/>
      <c r="C9" s="11"/>
    </row>
    <row r="10" spans="1:3" x14ac:dyDescent="0.2">
      <c r="A10" s="13"/>
      <c r="B10" s="10"/>
      <c r="C10" s="11"/>
    </row>
    <row r="11" spans="1:3" x14ac:dyDescent="0.2">
      <c r="A11" s="13"/>
      <c r="B11" s="10"/>
      <c r="C11" s="11"/>
    </row>
    <row r="12" spans="1:3" ht="34" x14ac:dyDescent="0.2">
      <c r="A12" s="14" t="s">
        <v>8</v>
      </c>
      <c r="B12" s="15">
        <f>I109*1000</f>
        <v>72227.192999999999</v>
      </c>
      <c r="C12" s="16" t="s">
        <v>113</v>
      </c>
    </row>
    <row r="13" spans="1:3" x14ac:dyDescent="0.2">
      <c r="A13" s="14"/>
      <c r="B13" s="15"/>
    </row>
    <row r="14" spans="1:3" x14ac:dyDescent="0.2">
      <c r="A14" s="14"/>
      <c r="B14" s="15"/>
    </row>
    <row r="15" spans="1:3" x14ac:dyDescent="0.2">
      <c r="A15" s="19" t="s">
        <v>12</v>
      </c>
      <c r="B15" s="15"/>
      <c r="C15" s="16"/>
    </row>
    <row r="16" spans="1:3" x14ac:dyDescent="0.2">
      <c r="A16" s="14"/>
      <c r="B16" s="15"/>
      <c r="C16" s="16"/>
    </row>
    <row r="17" spans="1:3" ht="34" x14ac:dyDescent="0.2">
      <c r="A17" s="14" t="s">
        <v>76</v>
      </c>
      <c r="B17" s="15">
        <f>-B88</f>
        <v>23063.654999999999</v>
      </c>
      <c r="C17" s="16" t="s">
        <v>113</v>
      </c>
    </row>
    <row r="18" spans="1:3" x14ac:dyDescent="0.2">
      <c r="A18" s="14"/>
      <c r="B18" s="15"/>
      <c r="C18" s="16"/>
    </row>
    <row r="19" spans="1:3" x14ac:dyDescent="0.2">
      <c r="A19" s="4"/>
      <c r="B19" s="10"/>
    </row>
    <row r="20" spans="1:3" x14ac:dyDescent="0.2">
      <c r="A20" s="20" t="s">
        <v>15</v>
      </c>
      <c r="B20" s="21">
        <f>B12-B88</f>
        <v>95290.847999999998</v>
      </c>
      <c r="C20" s="22"/>
    </row>
    <row r="21" spans="1:3" x14ac:dyDescent="0.2">
      <c r="A21" s="2"/>
    </row>
    <row r="22" spans="1:3" x14ac:dyDescent="0.2">
      <c r="A22" s="2"/>
    </row>
    <row r="23" spans="1:3" x14ac:dyDescent="0.2">
      <c r="A23" s="7" t="s">
        <v>16</v>
      </c>
      <c r="B23" s="7"/>
      <c r="C23" s="23"/>
    </row>
    <row r="24" spans="1:3" x14ac:dyDescent="0.2">
      <c r="A24" s="2" t="s">
        <v>17</v>
      </c>
      <c r="B24" s="3"/>
      <c r="C24" s="24"/>
    </row>
    <row r="25" spans="1:3" x14ac:dyDescent="0.2">
      <c r="A25" s="12">
        <v>45016</v>
      </c>
      <c r="B25" s="27"/>
      <c r="C25" s="27"/>
    </row>
    <row r="26" spans="1:3" x14ac:dyDescent="0.2">
      <c r="A26" s="13"/>
      <c r="B26" s="29"/>
      <c r="C26" s="27"/>
    </row>
    <row r="27" spans="1:3" x14ac:dyDescent="0.2">
      <c r="A27" s="2" t="s">
        <v>18</v>
      </c>
      <c r="B27" s="27"/>
      <c r="C27" s="27"/>
    </row>
    <row r="28" spans="1:3" x14ac:dyDescent="0.2">
      <c r="A28" s="31"/>
      <c r="B28" s="27"/>
      <c r="C28" s="31"/>
    </row>
    <row r="29" spans="1:3" x14ac:dyDescent="0.2">
      <c r="A29" s="13"/>
      <c r="B29" s="27"/>
      <c r="C29" s="27"/>
    </row>
    <row r="30" spans="1:3" ht="17" x14ac:dyDescent="0.2">
      <c r="A30" s="14" t="s">
        <v>19</v>
      </c>
      <c r="B30" s="33">
        <v>73685.752999999997</v>
      </c>
      <c r="C30" s="16" t="s">
        <v>114</v>
      </c>
    </row>
    <row r="31" spans="1:3" x14ac:dyDescent="0.2">
      <c r="A31" s="14" t="s">
        <v>21</v>
      </c>
      <c r="B31" s="33"/>
      <c r="C31" s="16"/>
    </row>
    <row r="32" spans="1:3" ht="17" x14ac:dyDescent="0.2">
      <c r="A32" s="1" t="s">
        <v>22</v>
      </c>
      <c r="B32" s="33">
        <v>3368.527</v>
      </c>
      <c r="C32" s="16" t="s">
        <v>114</v>
      </c>
    </row>
    <row r="33" spans="1:3" x14ac:dyDescent="0.2">
      <c r="A33" s="14"/>
      <c r="B33" s="33"/>
      <c r="C33" s="11"/>
    </row>
    <row r="34" spans="1:3" x14ac:dyDescent="0.2">
      <c r="A34" s="1" t="s">
        <v>23</v>
      </c>
      <c r="B34" s="33"/>
      <c r="C34" s="11"/>
    </row>
    <row r="35" spans="1:3" x14ac:dyDescent="0.2">
      <c r="A35" s="14"/>
      <c r="B35" s="33"/>
      <c r="C35" s="11"/>
    </row>
    <row r="36" spans="1:3" x14ac:dyDescent="0.2">
      <c r="A36" s="14" t="s">
        <v>24</v>
      </c>
      <c r="B36" s="33"/>
      <c r="C36" s="16"/>
    </row>
    <row r="37" spans="1:3" ht="17" x14ac:dyDescent="0.2">
      <c r="A37" s="14" t="s">
        <v>25</v>
      </c>
      <c r="B37" s="33">
        <v>246.10400000000001</v>
      </c>
      <c r="C37" s="16" t="s">
        <v>114</v>
      </c>
    </row>
    <row r="38" spans="1:3" x14ac:dyDescent="0.2">
      <c r="A38" s="14"/>
      <c r="B38" s="33"/>
      <c r="C38" s="11"/>
    </row>
    <row r="39" spans="1:3" x14ac:dyDescent="0.2">
      <c r="A39" s="14" t="s">
        <v>26</v>
      </c>
      <c r="B39" s="33"/>
      <c r="C39" s="11"/>
    </row>
    <row r="40" spans="1:3" x14ac:dyDescent="0.2">
      <c r="A40" s="14" t="s">
        <v>61</v>
      </c>
      <c r="B40" s="33"/>
      <c r="C40" s="16"/>
    </row>
    <row r="41" spans="1:3" x14ac:dyDescent="0.2">
      <c r="A41" s="14" t="s">
        <v>29</v>
      </c>
      <c r="B41" s="33"/>
      <c r="C41" s="11"/>
    </row>
    <row r="42" spans="1:3" x14ac:dyDescent="0.2">
      <c r="A42" s="1" t="s">
        <v>115</v>
      </c>
      <c r="B42" s="33"/>
      <c r="C42" s="11"/>
    </row>
    <row r="43" spans="1:3" ht="17" x14ac:dyDescent="0.2">
      <c r="A43" s="68" t="s">
        <v>116</v>
      </c>
      <c r="B43" s="33">
        <v>899.59199999999998</v>
      </c>
      <c r="C43" s="16" t="s">
        <v>114</v>
      </c>
    </row>
    <row r="44" spans="1:3" ht="17" x14ac:dyDescent="0.2">
      <c r="A44" s="68" t="s">
        <v>117</v>
      </c>
      <c r="B44" s="33">
        <v>590.52499999999998</v>
      </c>
      <c r="C44" s="16" t="s">
        <v>114</v>
      </c>
    </row>
    <row r="45" spans="1:3" ht="17" x14ac:dyDescent="0.2">
      <c r="A45" s="68" t="s">
        <v>118</v>
      </c>
      <c r="B45" s="33">
        <v>301.47500000000002</v>
      </c>
      <c r="C45" s="16" t="s">
        <v>114</v>
      </c>
    </row>
    <row r="46" spans="1:3" ht="17" x14ac:dyDescent="0.2">
      <c r="A46" s="68" t="s">
        <v>119</v>
      </c>
      <c r="B46" s="33">
        <v>36.438000000000002</v>
      </c>
      <c r="C46" s="16" t="s">
        <v>114</v>
      </c>
    </row>
    <row r="47" spans="1:3" x14ac:dyDescent="0.2">
      <c r="A47" s="14"/>
      <c r="B47" s="33"/>
      <c r="C47" s="11"/>
    </row>
    <row r="48" spans="1:3" x14ac:dyDescent="0.2">
      <c r="A48" s="14" t="s">
        <v>31</v>
      </c>
      <c r="B48" s="33"/>
      <c r="C48" s="16"/>
    </row>
    <row r="49" spans="1:3" x14ac:dyDescent="0.2">
      <c r="A49" s="14" t="s">
        <v>32</v>
      </c>
      <c r="B49" s="33"/>
      <c r="C49" s="11"/>
    </row>
    <row r="50" spans="1:3" x14ac:dyDescent="0.2">
      <c r="A50" s="14" t="s">
        <v>33</v>
      </c>
      <c r="B50" s="33"/>
      <c r="C50" s="16"/>
    </row>
    <row r="51" spans="1:3" ht="17" x14ac:dyDescent="0.2">
      <c r="A51" s="14" t="s">
        <v>34</v>
      </c>
      <c r="B51" s="33">
        <v>1306.049</v>
      </c>
      <c r="C51" s="16" t="s">
        <v>114</v>
      </c>
    </row>
    <row r="52" spans="1:3" x14ac:dyDescent="0.2">
      <c r="A52" s="14"/>
      <c r="B52" s="33"/>
      <c r="C52" s="11"/>
    </row>
    <row r="53" spans="1:3" ht="17" x14ac:dyDescent="0.2">
      <c r="A53" s="14" t="s">
        <v>35</v>
      </c>
      <c r="B53" s="33">
        <v>782.8</v>
      </c>
      <c r="C53" s="16" t="s">
        <v>114</v>
      </c>
    </row>
    <row r="54" spans="1:3" x14ac:dyDescent="0.2">
      <c r="A54" s="14"/>
      <c r="B54" s="33"/>
      <c r="C54" s="11"/>
    </row>
    <row r="55" spans="1:3" x14ac:dyDescent="0.2">
      <c r="A55" s="14" t="s">
        <v>36</v>
      </c>
      <c r="B55" s="33">
        <f>SUM(B36:B53)</f>
        <v>4162.9830000000002</v>
      </c>
      <c r="C55" s="11"/>
    </row>
    <row r="56" spans="1:3" x14ac:dyDescent="0.2">
      <c r="A56" s="34"/>
      <c r="B56" s="36"/>
      <c r="C56" s="37"/>
    </row>
    <row r="57" spans="1:3" x14ac:dyDescent="0.2">
      <c r="A57" s="38" t="s">
        <v>16</v>
      </c>
      <c r="B57" s="40">
        <f>B32+B55</f>
        <v>7531.51</v>
      </c>
      <c r="C57" s="41"/>
    </row>
    <row r="58" spans="1:3" x14ac:dyDescent="0.2">
      <c r="B58" s="10"/>
      <c r="C58" s="11"/>
    </row>
    <row r="59" spans="1:3" x14ac:dyDescent="0.2">
      <c r="B59" s="3"/>
      <c r="C59" s="10"/>
    </row>
    <row r="60" spans="1:3" x14ac:dyDescent="0.2">
      <c r="A60" s="44" t="s">
        <v>37</v>
      </c>
      <c r="B60" s="57">
        <f>ROUND((B20/B30),1)</f>
        <v>1.3</v>
      </c>
      <c r="C60" s="10"/>
    </row>
    <row r="61" spans="1:3" x14ac:dyDescent="0.2">
      <c r="A61" s="44" t="s">
        <v>38</v>
      </c>
      <c r="B61" s="57">
        <f>ROUND((B20/B32),1)</f>
        <v>28.3</v>
      </c>
      <c r="C61" s="10"/>
    </row>
    <row r="62" spans="1:3" x14ac:dyDescent="0.2">
      <c r="A62" s="44" t="s">
        <v>39</v>
      </c>
      <c r="B62" s="57">
        <f>ROUND((B20/B57),1)</f>
        <v>12.7</v>
      </c>
      <c r="C62" s="10"/>
    </row>
    <row r="65" spans="1:3" x14ac:dyDescent="0.2">
      <c r="A65" s="7" t="s">
        <v>40</v>
      </c>
      <c r="B65" s="8"/>
      <c r="C65" s="9"/>
    </row>
    <row r="66" spans="1:3" x14ac:dyDescent="0.2">
      <c r="C66" s="10"/>
    </row>
    <row r="67" spans="1:3" x14ac:dyDescent="0.2">
      <c r="A67" s="14" t="s">
        <v>120</v>
      </c>
    </row>
    <row r="68" spans="1:3" x14ac:dyDescent="0.2">
      <c r="A68" s="14" t="s">
        <v>121</v>
      </c>
    </row>
    <row r="69" spans="1:3" x14ac:dyDescent="0.2">
      <c r="A69" t="s">
        <v>122</v>
      </c>
    </row>
    <row r="70" spans="1:3" x14ac:dyDescent="0.2">
      <c r="A70" t="s">
        <v>123</v>
      </c>
    </row>
    <row r="71" spans="1:3" x14ac:dyDescent="0.2">
      <c r="A71" t="s">
        <v>124</v>
      </c>
    </row>
    <row r="72" spans="1:3" x14ac:dyDescent="0.2">
      <c r="A72" t="s">
        <v>125</v>
      </c>
    </row>
    <row r="73" spans="1:3" x14ac:dyDescent="0.2">
      <c r="C73" s="11"/>
    </row>
    <row r="74" spans="1:3" x14ac:dyDescent="0.2">
      <c r="A74" s="48"/>
      <c r="B74" s="48"/>
      <c r="C74" s="9"/>
    </row>
    <row r="75" spans="1:3" x14ac:dyDescent="0.2">
      <c r="C75" s="49"/>
    </row>
    <row r="76" spans="1:3" x14ac:dyDescent="0.2">
      <c r="C76" s="49"/>
    </row>
    <row r="77" spans="1:3" x14ac:dyDescent="0.2">
      <c r="B77" s="3" t="s">
        <v>3</v>
      </c>
    </row>
    <row r="78" spans="1:3" x14ac:dyDescent="0.2">
      <c r="B78" s="3"/>
    </row>
    <row r="79" spans="1:3" x14ac:dyDescent="0.2">
      <c r="B79" s="5" t="s">
        <v>5</v>
      </c>
    </row>
    <row r="80" spans="1:3" x14ac:dyDescent="0.2">
      <c r="B80" s="5"/>
    </row>
    <row r="81" spans="1:11" x14ac:dyDescent="0.2">
      <c r="B81" s="50">
        <v>45412</v>
      </c>
    </row>
    <row r="82" spans="1:11" x14ac:dyDescent="0.2">
      <c r="A82" s="2" t="s">
        <v>18</v>
      </c>
      <c r="B82" s="5"/>
    </row>
    <row r="83" spans="1:11" x14ac:dyDescent="0.2">
      <c r="A83" s="51"/>
      <c r="B83" s="5"/>
    </row>
    <row r="85" spans="1:11" ht="34" x14ac:dyDescent="0.2">
      <c r="A85" s="14" t="s">
        <v>66</v>
      </c>
      <c r="B85" s="15">
        <f>I111*1000</f>
        <v>2977.8390000000009</v>
      </c>
      <c r="C85" s="16" t="s">
        <v>113</v>
      </c>
    </row>
    <row r="86" spans="1:11" ht="34" x14ac:dyDescent="0.2">
      <c r="A86" s="14" t="s">
        <v>48</v>
      </c>
      <c r="B86" s="15">
        <f>I121*1000</f>
        <v>-26041.493999999999</v>
      </c>
      <c r="C86" s="16" t="s">
        <v>113</v>
      </c>
    </row>
    <row r="87" spans="1:11" x14ac:dyDescent="0.2">
      <c r="A87" t="s">
        <v>75</v>
      </c>
      <c r="B87" s="36"/>
      <c r="C87" s="16"/>
    </row>
    <row r="88" spans="1:11" x14ac:dyDescent="0.2">
      <c r="A88" s="2" t="s">
        <v>76</v>
      </c>
      <c r="B88" s="54">
        <f>SUM(B85:B87)</f>
        <v>-23063.654999999999</v>
      </c>
    </row>
    <row r="91" spans="1:11" x14ac:dyDescent="0.2">
      <c r="A91" s="55" t="s">
        <v>52</v>
      </c>
    </row>
    <row r="92" spans="1:11" x14ac:dyDescent="0.2">
      <c r="A92" s="55"/>
      <c r="D92" s="2" t="s">
        <v>126</v>
      </c>
    </row>
    <row r="93" spans="1:11" x14ac:dyDescent="0.2">
      <c r="A93" s="55"/>
      <c r="D93" s="2" t="s">
        <v>127</v>
      </c>
    </row>
    <row r="94" spans="1:11" x14ac:dyDescent="0.2">
      <c r="A94" s="55"/>
      <c r="D94" s="2"/>
    </row>
    <row r="95" spans="1:11" x14ac:dyDescent="0.2">
      <c r="A95" s="55"/>
      <c r="D95" s="69" t="s">
        <v>128</v>
      </c>
    </row>
    <row r="96" spans="1:11" x14ac:dyDescent="0.2">
      <c r="A96" s="55"/>
      <c r="D96" s="31">
        <v>0.58389000000000002</v>
      </c>
      <c r="E96" s="3"/>
      <c r="K96" s="4" t="s">
        <v>129</v>
      </c>
    </row>
    <row r="97" spans="1:11" x14ac:dyDescent="0.2">
      <c r="A97" s="55"/>
      <c r="D97" s="31"/>
      <c r="E97" s="3"/>
      <c r="K97" s="4"/>
    </row>
    <row r="98" spans="1:11" x14ac:dyDescent="0.2">
      <c r="A98" s="55"/>
      <c r="D98" s="31"/>
      <c r="E98" s="3" t="s">
        <v>130</v>
      </c>
      <c r="F98" s="3" t="s">
        <v>130</v>
      </c>
      <c r="H98" s="3" t="s">
        <v>130</v>
      </c>
      <c r="I98" s="3" t="s">
        <v>3</v>
      </c>
      <c r="K98" s="4"/>
    </row>
    <row r="99" spans="1:11" x14ac:dyDescent="0.2">
      <c r="A99" s="55"/>
      <c r="D99" s="70" t="s">
        <v>131</v>
      </c>
      <c r="E99" s="5"/>
      <c r="F99" s="5"/>
      <c r="H99" s="5"/>
      <c r="I99" s="5"/>
      <c r="K99" s="4"/>
    </row>
    <row r="100" spans="1:11" x14ac:dyDescent="0.2">
      <c r="A100" s="55"/>
      <c r="D100" s="2"/>
    </row>
    <row r="101" spans="1:11" x14ac:dyDescent="0.2">
      <c r="E101" s="5" t="s">
        <v>132</v>
      </c>
      <c r="F101" s="5" t="s">
        <v>133</v>
      </c>
      <c r="G101" s="2"/>
      <c r="H101" s="71" t="s">
        <v>134</v>
      </c>
      <c r="I101" s="71"/>
    </row>
    <row r="102" spans="1:11" ht="29" customHeight="1" x14ac:dyDescent="0.2">
      <c r="E102" s="72"/>
      <c r="F102" s="72"/>
      <c r="G102" s="2"/>
      <c r="H102" s="73" t="s">
        <v>135</v>
      </c>
      <c r="I102" s="73"/>
    </row>
    <row r="103" spans="1:11" x14ac:dyDescent="0.2">
      <c r="E103" s="72"/>
      <c r="F103" s="72"/>
      <c r="G103" s="2"/>
      <c r="H103" s="74"/>
      <c r="I103" s="74"/>
    </row>
    <row r="104" spans="1:11" x14ac:dyDescent="0.2">
      <c r="D104" t="s">
        <v>136</v>
      </c>
      <c r="E104" s="56">
        <v>452.2</v>
      </c>
      <c r="F104" s="56">
        <v>581</v>
      </c>
      <c r="G104" s="56"/>
      <c r="H104" s="75">
        <f t="shared" ref="H104:H109" si="0">F104-E104</f>
        <v>128.80000000000001</v>
      </c>
      <c r="I104" s="75">
        <f t="shared" ref="I104:I109" si="1">H104*$D$96</f>
        <v>75.205032000000003</v>
      </c>
    </row>
    <row r="105" spans="1:11" x14ac:dyDescent="0.2">
      <c r="D105" s="34" t="s">
        <v>137</v>
      </c>
      <c r="E105" s="76">
        <v>72.2</v>
      </c>
      <c r="F105" s="76">
        <v>86.1</v>
      </c>
      <c r="G105" s="56"/>
      <c r="H105" s="77">
        <f t="shared" si="0"/>
        <v>13.899999999999991</v>
      </c>
      <c r="I105" s="77">
        <f t="shared" si="1"/>
        <v>8.1160709999999945</v>
      </c>
    </row>
    <row r="106" spans="1:11" x14ac:dyDescent="0.2">
      <c r="D106" s="2" t="s">
        <v>138</v>
      </c>
      <c r="E106" s="56">
        <v>524.4</v>
      </c>
      <c r="F106" s="56">
        <v>667.1</v>
      </c>
      <c r="G106" s="56"/>
      <c r="H106" s="75">
        <f t="shared" si="0"/>
        <v>142.70000000000005</v>
      </c>
      <c r="I106" s="75">
        <f t="shared" si="1"/>
        <v>83.321103000000036</v>
      </c>
    </row>
    <row r="107" spans="1:11" x14ac:dyDescent="0.2">
      <c r="B107" s="56"/>
      <c r="D107" t="s">
        <v>136</v>
      </c>
      <c r="E107" s="56">
        <v>452.2</v>
      </c>
      <c r="F107" s="56">
        <v>581</v>
      </c>
      <c r="G107" s="56"/>
      <c r="H107" s="75">
        <f t="shared" si="0"/>
        <v>128.80000000000001</v>
      </c>
      <c r="I107" s="75">
        <f t="shared" si="1"/>
        <v>75.205032000000003</v>
      </c>
    </row>
    <row r="108" spans="1:11" x14ac:dyDescent="0.2">
      <c r="B108" s="56"/>
      <c r="D108" s="34" t="s">
        <v>139</v>
      </c>
      <c r="E108" s="76">
        <v>20.9</v>
      </c>
      <c r="F108" s="76">
        <v>26</v>
      </c>
      <c r="G108" s="56"/>
      <c r="H108" s="77">
        <f t="shared" si="0"/>
        <v>5.1000000000000014</v>
      </c>
      <c r="I108" s="77">
        <f t="shared" si="1"/>
        <v>2.9778390000000008</v>
      </c>
    </row>
    <row r="109" spans="1:11" x14ac:dyDescent="0.2">
      <c r="D109" s="2" t="s">
        <v>140</v>
      </c>
      <c r="E109" s="56">
        <v>431.3</v>
      </c>
      <c r="F109" s="56">
        <v>555</v>
      </c>
      <c r="G109" s="56"/>
      <c r="H109" s="75">
        <f t="shared" si="0"/>
        <v>123.69999999999999</v>
      </c>
      <c r="I109" s="75">
        <f t="shared" si="1"/>
        <v>72.227193</v>
      </c>
    </row>
    <row r="110" spans="1:11" x14ac:dyDescent="0.2">
      <c r="D110" s="2" t="s">
        <v>141</v>
      </c>
      <c r="E110" s="56"/>
      <c r="F110" s="56"/>
      <c r="G110" s="56"/>
      <c r="H110" s="75"/>
      <c r="I110" s="75"/>
    </row>
    <row r="111" spans="1:11" x14ac:dyDescent="0.2">
      <c r="D111" t="s">
        <v>142</v>
      </c>
      <c r="E111" s="56">
        <v>20.9</v>
      </c>
      <c r="F111" s="56">
        <v>26</v>
      </c>
      <c r="G111" s="56"/>
      <c r="H111" s="75">
        <f>F111-E111</f>
        <v>5.1000000000000014</v>
      </c>
      <c r="I111" s="75">
        <f>H111*$D$96</f>
        <v>2.9778390000000008</v>
      </c>
    </row>
    <row r="112" spans="1:11" x14ac:dyDescent="0.2">
      <c r="D112" t="s">
        <v>143</v>
      </c>
      <c r="E112" s="56"/>
      <c r="F112" s="56"/>
      <c r="G112" s="56"/>
      <c r="H112" s="75"/>
      <c r="I112" s="75"/>
    </row>
    <row r="113" spans="4:9" x14ac:dyDescent="0.2">
      <c r="D113" t="s">
        <v>144</v>
      </c>
      <c r="E113" s="56">
        <v>61.3</v>
      </c>
      <c r="F113" s="56">
        <v>92.1</v>
      </c>
      <c r="G113" s="56"/>
      <c r="H113" s="75">
        <f t="shared" ref="H113:H126" si="2">F113-E113</f>
        <v>30.799999999999997</v>
      </c>
      <c r="I113" s="75">
        <f t="shared" ref="I113:I126" si="3">H113*$D$96</f>
        <v>17.983812</v>
      </c>
    </row>
    <row r="114" spans="4:9" x14ac:dyDescent="0.2">
      <c r="D114" t="s">
        <v>145</v>
      </c>
      <c r="E114" s="56"/>
      <c r="F114" s="56">
        <v>25.5</v>
      </c>
      <c r="G114" s="56"/>
      <c r="H114" s="75">
        <f t="shared" si="2"/>
        <v>25.5</v>
      </c>
      <c r="I114" s="75">
        <f t="shared" si="3"/>
        <v>14.889195000000001</v>
      </c>
    </row>
    <row r="115" spans="4:9" x14ac:dyDescent="0.2">
      <c r="D115" t="s">
        <v>146</v>
      </c>
      <c r="E115" s="56">
        <v>-38.700000000000003</v>
      </c>
      <c r="F115" s="56">
        <v>-61.7</v>
      </c>
      <c r="G115" s="56"/>
      <c r="H115" s="75">
        <f t="shared" si="2"/>
        <v>-23</v>
      </c>
      <c r="I115" s="75">
        <f t="shared" si="3"/>
        <v>-13.42947</v>
      </c>
    </row>
    <row r="116" spans="4:9" x14ac:dyDescent="0.2">
      <c r="D116" t="s">
        <v>147</v>
      </c>
      <c r="E116" s="56"/>
      <c r="F116" s="56">
        <v>-35</v>
      </c>
      <c r="G116" s="56"/>
      <c r="H116" s="75">
        <f t="shared" si="2"/>
        <v>-35</v>
      </c>
      <c r="I116" s="75">
        <f t="shared" si="3"/>
        <v>-20.436150000000001</v>
      </c>
    </row>
    <row r="117" spans="4:9" x14ac:dyDescent="0.2">
      <c r="D117" t="s">
        <v>148</v>
      </c>
      <c r="E117" s="56">
        <v>-14.9</v>
      </c>
      <c r="F117" s="56">
        <v>12.9</v>
      </c>
      <c r="G117" s="56"/>
      <c r="H117" s="75">
        <f t="shared" si="2"/>
        <v>27.8</v>
      </c>
      <c r="I117" s="75">
        <f t="shared" si="3"/>
        <v>16.232142</v>
      </c>
    </row>
    <row r="118" spans="4:9" x14ac:dyDescent="0.2">
      <c r="D118" t="s">
        <v>149</v>
      </c>
      <c r="E118" s="56">
        <v>43.9</v>
      </c>
      <c r="F118" s="56">
        <v>60.2</v>
      </c>
      <c r="G118" s="56"/>
      <c r="H118" s="75">
        <f t="shared" si="2"/>
        <v>16.300000000000004</v>
      </c>
      <c r="I118" s="75">
        <f t="shared" si="3"/>
        <v>9.5174070000000022</v>
      </c>
    </row>
    <row r="119" spans="4:9" x14ac:dyDescent="0.2">
      <c r="D119" t="s">
        <v>150</v>
      </c>
      <c r="E119" s="56">
        <v>140.6</v>
      </c>
      <c r="F119" s="56">
        <v>177.4</v>
      </c>
      <c r="G119" s="56"/>
      <c r="H119" s="75">
        <f t="shared" si="2"/>
        <v>36.800000000000011</v>
      </c>
      <c r="I119" s="75">
        <f t="shared" si="3"/>
        <v>21.487152000000009</v>
      </c>
    </row>
    <row r="120" spans="4:9" x14ac:dyDescent="0.2">
      <c r="D120" t="s">
        <v>151</v>
      </c>
      <c r="E120" s="56">
        <v>-42.4</v>
      </c>
      <c r="F120" s="56">
        <v>-57.3</v>
      </c>
      <c r="G120" s="56"/>
      <c r="H120" s="75">
        <f t="shared" si="2"/>
        <v>-14.899999999999999</v>
      </c>
      <c r="I120" s="75">
        <f t="shared" si="3"/>
        <v>-8.6999610000000001</v>
      </c>
    </row>
    <row r="121" spans="4:9" x14ac:dyDescent="0.2">
      <c r="D121" t="s">
        <v>152</v>
      </c>
      <c r="E121" s="56"/>
      <c r="F121" s="56">
        <v>-44.6</v>
      </c>
      <c r="G121" s="56"/>
      <c r="H121" s="75">
        <f t="shared" si="2"/>
        <v>-44.6</v>
      </c>
      <c r="I121" s="75">
        <f t="shared" si="3"/>
        <v>-26.041494</v>
      </c>
    </row>
    <row r="122" spans="4:9" x14ac:dyDescent="0.2">
      <c r="D122" t="s">
        <v>153</v>
      </c>
      <c r="E122" s="56"/>
      <c r="F122" s="56">
        <v>-23.4</v>
      </c>
      <c r="G122" s="56"/>
      <c r="H122" s="75">
        <f t="shared" si="2"/>
        <v>-23.4</v>
      </c>
      <c r="I122" s="75">
        <f t="shared" si="3"/>
        <v>-13.663026</v>
      </c>
    </row>
    <row r="123" spans="4:9" x14ac:dyDescent="0.2">
      <c r="D123" t="s">
        <v>154</v>
      </c>
      <c r="E123" s="56">
        <v>-39.6</v>
      </c>
      <c r="F123" s="56">
        <v>-55.7</v>
      </c>
      <c r="G123" s="56"/>
      <c r="H123" s="75">
        <f t="shared" si="2"/>
        <v>-16.100000000000001</v>
      </c>
      <c r="I123" s="75">
        <f t="shared" si="3"/>
        <v>-9.4006290000000003</v>
      </c>
    </row>
    <row r="124" spans="4:9" x14ac:dyDescent="0.2">
      <c r="D124" s="34" t="s">
        <v>155</v>
      </c>
      <c r="E124" s="76">
        <v>8.6</v>
      </c>
      <c r="F124" s="76">
        <v>49.8</v>
      </c>
      <c r="G124" s="56"/>
      <c r="H124" s="77">
        <f t="shared" si="2"/>
        <v>41.199999999999996</v>
      </c>
      <c r="I124" s="77">
        <f t="shared" si="3"/>
        <v>24.056267999999999</v>
      </c>
    </row>
    <row r="125" spans="4:9" x14ac:dyDescent="0.2">
      <c r="D125" s="78" t="s">
        <v>156</v>
      </c>
      <c r="E125" s="76">
        <v>139.69999999999999</v>
      </c>
      <c r="F125" s="76">
        <v>166.2</v>
      </c>
      <c r="G125" s="56"/>
      <c r="H125" s="77">
        <f t="shared" si="2"/>
        <v>26.5</v>
      </c>
      <c r="I125" s="79">
        <f t="shared" si="3"/>
        <v>15.473085000000001</v>
      </c>
    </row>
    <row r="126" spans="4:9" x14ac:dyDescent="0.2">
      <c r="D126" s="80" t="s">
        <v>157</v>
      </c>
      <c r="E126" s="81">
        <v>384.7</v>
      </c>
      <c r="F126" s="81">
        <v>500.9</v>
      </c>
      <c r="G126" s="56"/>
      <c r="H126" s="79">
        <f t="shared" si="2"/>
        <v>116.19999999999999</v>
      </c>
      <c r="I126" s="79">
        <f t="shared" si="3"/>
        <v>67.848017999999996</v>
      </c>
    </row>
    <row r="128" spans="4:9" x14ac:dyDescent="0.2">
      <c r="D128" s="82" t="s">
        <v>158</v>
      </c>
    </row>
    <row r="129" spans="4:4" x14ac:dyDescent="0.2">
      <c r="D129" s="55" t="s">
        <v>159</v>
      </c>
    </row>
    <row r="130" spans="4:4" x14ac:dyDescent="0.2">
      <c r="D130" s="55" t="s">
        <v>160</v>
      </c>
    </row>
    <row r="132" spans="4:4" x14ac:dyDescent="0.2">
      <c r="D132" s="82" t="s">
        <v>162</v>
      </c>
    </row>
    <row r="133" spans="4:4" x14ac:dyDescent="0.2">
      <c r="D133" s="55" t="s">
        <v>161</v>
      </c>
    </row>
    <row r="135" spans="4:4" x14ac:dyDescent="0.2">
      <c r="D135" s="2" t="s">
        <v>94</v>
      </c>
    </row>
    <row r="136" spans="4:4" x14ac:dyDescent="0.2">
      <c r="D136" t="s">
        <v>124</v>
      </c>
    </row>
    <row r="137" spans="4:4" x14ac:dyDescent="0.2">
      <c r="D137" t="s">
        <v>125</v>
      </c>
    </row>
    <row r="140" spans="4:4" x14ac:dyDescent="0.2">
      <c r="D140" s="55" t="s">
        <v>52</v>
      </c>
    </row>
  </sheetData>
  <sheetProtection algorithmName="SHA-512" hashValue="J72D3A80EeArKduBUbzlHFhHcaPRm2MRFV4sNk2qdcMSqgLFdnPisAMNmKnGbDElLQT+YrMpZm3t+qfDYpMLrg==" saltValue="JhAR6R9zHhQpV/Z9Sfxwbw==" spinCount="100000" sheet="1" objects="1" scenarios="1"/>
  <mergeCells count="2">
    <mergeCell ref="H101:I101"/>
    <mergeCell ref="H102:I102"/>
  </mergeCells>
  <pageMargins left="0.7" right="0.7" top="0.75" bottom="0.75" header="0.3" footer="0.3"/>
  <pageSetup paperSize="9" scale="30" orientation="portrait" horizontalDpi="0" verticalDpi="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9243B8-BE57-D44D-B2C1-33BC42A9EF77}">
  <sheetPr>
    <pageSetUpPr fitToPage="1"/>
  </sheetPr>
  <dimension ref="A1:J99"/>
  <sheetViews>
    <sheetView workbookViewId="0"/>
  </sheetViews>
  <sheetFormatPr baseColWidth="10" defaultColWidth="8.83203125" defaultRowHeight="16" x14ac:dyDescent="0.2"/>
  <cols>
    <col min="1" max="1" width="39.6640625" bestFit="1" customWidth="1"/>
    <col min="2" max="3" width="12.6640625" customWidth="1"/>
    <col min="4" max="4" width="80.6640625" customWidth="1"/>
    <col min="5" max="5" width="20.5" bestFit="1" customWidth="1"/>
    <col min="6" max="10" width="10.83203125" customWidth="1"/>
  </cols>
  <sheetData>
    <row r="1" spans="1:4" x14ac:dyDescent="0.2">
      <c r="A1" s="1" t="s">
        <v>0</v>
      </c>
      <c r="B1" s="2" t="s">
        <v>163</v>
      </c>
      <c r="C1" s="2"/>
      <c r="D1" s="1"/>
    </row>
    <row r="2" spans="1:4" x14ac:dyDescent="0.2">
      <c r="A2" s="2"/>
    </row>
    <row r="3" spans="1:4" x14ac:dyDescent="0.2">
      <c r="A3" s="2" t="s">
        <v>2</v>
      </c>
      <c r="B3" s="3" t="s">
        <v>3</v>
      </c>
      <c r="C3" s="3" t="s">
        <v>164</v>
      </c>
      <c r="D3" s="4"/>
    </row>
    <row r="4" spans="1:4" x14ac:dyDescent="0.2">
      <c r="A4" s="2"/>
      <c r="B4" s="3"/>
      <c r="C4" s="3"/>
      <c r="D4" s="4"/>
    </row>
    <row r="5" spans="1:4" x14ac:dyDescent="0.2">
      <c r="A5" s="2" t="s">
        <v>4</v>
      </c>
      <c r="B5" s="5" t="s">
        <v>5</v>
      </c>
      <c r="C5" s="5" t="s">
        <v>5</v>
      </c>
    </row>
    <row r="6" spans="1:4" x14ac:dyDescent="0.2">
      <c r="A6" s="2"/>
      <c r="B6" s="6"/>
      <c r="C6" s="6"/>
    </row>
    <row r="7" spans="1:4" x14ac:dyDescent="0.2">
      <c r="A7" s="7" t="s">
        <v>6</v>
      </c>
      <c r="B7" s="8"/>
      <c r="C7" s="8"/>
      <c r="D7" s="9"/>
    </row>
    <row r="8" spans="1:4" x14ac:dyDescent="0.2">
      <c r="A8" s="2" t="s">
        <v>7</v>
      </c>
      <c r="B8" s="10"/>
      <c r="C8" s="10"/>
      <c r="D8" s="11"/>
    </row>
    <row r="9" spans="1:4" x14ac:dyDescent="0.2">
      <c r="A9" s="12">
        <v>45471</v>
      </c>
      <c r="B9" s="10"/>
      <c r="C9" s="10"/>
      <c r="D9" s="11"/>
    </row>
    <row r="10" spans="1:4" x14ac:dyDescent="0.2">
      <c r="A10" s="13"/>
      <c r="B10" s="10"/>
      <c r="C10" s="10"/>
      <c r="D10" s="11"/>
    </row>
    <row r="11" spans="1:4" x14ac:dyDescent="0.2">
      <c r="A11" s="2" t="s">
        <v>165</v>
      </c>
      <c r="B11" s="10"/>
      <c r="C11" s="10"/>
      <c r="D11" s="11"/>
    </row>
    <row r="12" spans="1:4" x14ac:dyDescent="0.2">
      <c r="A12" s="31">
        <v>0.84636</v>
      </c>
      <c r="B12" s="10"/>
      <c r="C12" s="10"/>
      <c r="D12" s="31" t="s">
        <v>166</v>
      </c>
    </row>
    <row r="13" spans="1:4" x14ac:dyDescent="0.2">
      <c r="A13" s="13"/>
      <c r="B13" s="10"/>
      <c r="C13" s="10"/>
      <c r="D13" s="11"/>
    </row>
    <row r="14" spans="1:4" ht="17" x14ac:dyDescent="0.2">
      <c r="A14" s="14" t="s">
        <v>8</v>
      </c>
      <c r="B14" s="15">
        <v>3667</v>
      </c>
      <c r="C14" s="15"/>
      <c r="D14" s="16" t="s">
        <v>167</v>
      </c>
    </row>
    <row r="15" spans="1:4" x14ac:dyDescent="0.2">
      <c r="A15" s="14"/>
      <c r="B15" s="15"/>
      <c r="C15" s="15"/>
      <c r="D15" s="16"/>
    </row>
    <row r="16" spans="1:4" ht="17" x14ac:dyDescent="0.2">
      <c r="A16" s="14" t="s">
        <v>168</v>
      </c>
      <c r="B16" s="52">
        <f>C16*A12</f>
        <v>174.35015999999999</v>
      </c>
      <c r="C16" s="15">
        <v>206</v>
      </c>
      <c r="D16" s="16" t="s">
        <v>167</v>
      </c>
    </row>
    <row r="17" spans="1:4" x14ac:dyDescent="0.2">
      <c r="A17" s="14"/>
      <c r="B17" s="15"/>
      <c r="C17" s="15"/>
      <c r="D17" s="16"/>
    </row>
    <row r="18" spans="1:4" x14ac:dyDescent="0.2">
      <c r="A18" s="1" t="s">
        <v>57</v>
      </c>
      <c r="B18" s="15">
        <f>SUM(B14:B16)</f>
        <v>3841.35016</v>
      </c>
      <c r="C18" s="15"/>
      <c r="D18" s="16"/>
    </row>
    <row r="19" spans="1:4" x14ac:dyDescent="0.2">
      <c r="A19" s="14"/>
      <c r="B19" s="15"/>
      <c r="C19" s="15"/>
      <c r="D19" s="16"/>
    </row>
    <row r="20" spans="1:4" x14ac:dyDescent="0.2">
      <c r="A20" s="19" t="s">
        <v>12</v>
      </c>
      <c r="B20" s="15"/>
      <c r="C20" s="15"/>
      <c r="D20" s="16"/>
    </row>
    <row r="21" spans="1:4" x14ac:dyDescent="0.2">
      <c r="A21" s="14"/>
      <c r="B21" s="15"/>
      <c r="C21" s="15"/>
      <c r="D21" s="16"/>
    </row>
    <row r="22" spans="1:4" ht="17" x14ac:dyDescent="0.2">
      <c r="A22" s="14" t="s">
        <v>169</v>
      </c>
      <c r="B22" s="15">
        <f>-B88</f>
        <v>-256.44708000000003</v>
      </c>
      <c r="C22" s="15">
        <f>-C88</f>
        <v>-303</v>
      </c>
      <c r="D22" s="16" t="s">
        <v>167</v>
      </c>
    </row>
    <row r="23" spans="1:4" x14ac:dyDescent="0.2">
      <c r="A23" s="14"/>
      <c r="B23" s="15"/>
      <c r="C23" s="15"/>
      <c r="D23" s="16"/>
    </row>
    <row r="24" spans="1:4" x14ac:dyDescent="0.2">
      <c r="A24" s="4"/>
      <c r="B24" s="10"/>
      <c r="C24" s="10"/>
    </row>
    <row r="25" spans="1:4" x14ac:dyDescent="0.2">
      <c r="A25" s="20" t="s">
        <v>15</v>
      </c>
      <c r="B25" s="21">
        <f>B18-B88</f>
        <v>3584.90308</v>
      </c>
      <c r="C25" s="21"/>
      <c r="D25" s="22"/>
    </row>
    <row r="26" spans="1:4" x14ac:dyDescent="0.2">
      <c r="A26" s="2"/>
    </row>
    <row r="27" spans="1:4" x14ac:dyDescent="0.2">
      <c r="A27" s="2"/>
    </row>
    <row r="28" spans="1:4" x14ac:dyDescent="0.2">
      <c r="A28" s="7" t="s">
        <v>16</v>
      </c>
      <c r="B28" s="7"/>
      <c r="C28" s="7"/>
      <c r="D28" s="23"/>
    </row>
    <row r="29" spans="1:4" x14ac:dyDescent="0.2">
      <c r="A29" s="2" t="s">
        <v>17</v>
      </c>
      <c r="B29" s="3"/>
      <c r="C29" s="3"/>
      <c r="D29" s="24"/>
    </row>
    <row r="30" spans="1:4" x14ac:dyDescent="0.2">
      <c r="A30" s="12" t="s">
        <v>170</v>
      </c>
      <c r="B30" s="27"/>
      <c r="C30" s="27"/>
      <c r="D30" s="27"/>
    </row>
    <row r="31" spans="1:4" x14ac:dyDescent="0.2">
      <c r="A31" s="13"/>
      <c r="B31" s="29"/>
      <c r="C31" s="29"/>
      <c r="D31" s="27"/>
    </row>
    <row r="32" spans="1:4" x14ac:dyDescent="0.2">
      <c r="A32" s="2" t="s">
        <v>165</v>
      </c>
      <c r="B32" s="27"/>
      <c r="C32" s="27"/>
      <c r="D32" s="27"/>
    </row>
    <row r="33" spans="1:4" x14ac:dyDescent="0.2">
      <c r="A33" s="31">
        <f>A12</f>
        <v>0.84636</v>
      </c>
      <c r="B33" s="27"/>
      <c r="C33" s="27"/>
      <c r="D33" s="31" t="s">
        <v>166</v>
      </c>
    </row>
    <row r="34" spans="1:4" x14ac:dyDescent="0.2">
      <c r="A34" s="13"/>
      <c r="B34" s="27"/>
      <c r="C34" s="27"/>
      <c r="D34" s="27"/>
    </row>
    <row r="35" spans="1:4" ht="17" x14ac:dyDescent="0.2">
      <c r="A35" s="14" t="s">
        <v>19</v>
      </c>
      <c r="B35" s="33">
        <f>C35*A33</f>
        <v>2454.444</v>
      </c>
      <c r="C35" s="33">
        <v>2900</v>
      </c>
      <c r="D35" s="16" t="s">
        <v>171</v>
      </c>
    </row>
    <row r="36" spans="1:4" x14ac:dyDescent="0.2">
      <c r="A36" s="14" t="s">
        <v>21</v>
      </c>
      <c r="B36" s="83"/>
      <c r="C36" s="83"/>
      <c r="D36" s="16"/>
    </row>
    <row r="37" spans="1:4" x14ac:dyDescent="0.2">
      <c r="A37" s="1" t="s">
        <v>22</v>
      </c>
      <c r="B37" s="83"/>
      <c r="C37" s="83"/>
      <c r="D37" s="16"/>
    </row>
    <row r="38" spans="1:4" x14ac:dyDescent="0.2">
      <c r="A38" s="14"/>
      <c r="B38" s="83"/>
      <c r="C38" s="83"/>
      <c r="D38" s="11"/>
    </row>
    <row r="39" spans="1:4" x14ac:dyDescent="0.2">
      <c r="A39" s="1" t="s">
        <v>23</v>
      </c>
      <c r="B39" s="83"/>
      <c r="C39" s="83"/>
      <c r="D39" s="11"/>
    </row>
    <row r="40" spans="1:4" x14ac:dyDescent="0.2">
      <c r="A40" s="14"/>
      <c r="B40" s="83"/>
      <c r="C40" s="83"/>
      <c r="D40" s="11"/>
    </row>
    <row r="41" spans="1:4" x14ac:dyDescent="0.2">
      <c r="A41" s="14" t="s">
        <v>24</v>
      </c>
      <c r="B41" s="83"/>
      <c r="C41" s="83"/>
      <c r="D41" s="16"/>
    </row>
    <row r="42" spans="1:4" x14ac:dyDescent="0.2">
      <c r="A42" s="14" t="s">
        <v>25</v>
      </c>
      <c r="B42" s="83"/>
      <c r="C42" s="83"/>
      <c r="D42" s="11"/>
    </row>
    <row r="43" spans="1:4" x14ac:dyDescent="0.2">
      <c r="A43" s="14"/>
      <c r="B43" s="83"/>
      <c r="C43" s="83"/>
      <c r="D43" s="11"/>
    </row>
    <row r="44" spans="1:4" x14ac:dyDescent="0.2">
      <c r="A44" s="14" t="s">
        <v>26</v>
      </c>
      <c r="B44" s="83"/>
      <c r="C44" s="83"/>
      <c r="D44" s="11"/>
    </row>
    <row r="45" spans="1:4" x14ac:dyDescent="0.2">
      <c r="A45" s="14" t="s">
        <v>61</v>
      </c>
      <c r="B45" s="83"/>
      <c r="C45" s="83"/>
      <c r="D45" s="16"/>
    </row>
    <row r="46" spans="1:4" x14ac:dyDescent="0.2">
      <c r="A46" s="14" t="s">
        <v>29</v>
      </c>
      <c r="B46" s="83"/>
      <c r="C46" s="83"/>
      <c r="D46" s="11"/>
    </row>
    <row r="47" spans="1:4" x14ac:dyDescent="0.2">
      <c r="A47" s="14" t="s">
        <v>30</v>
      </c>
      <c r="B47" s="83"/>
      <c r="C47" s="83"/>
      <c r="D47" s="11"/>
    </row>
    <row r="48" spans="1:4" x14ac:dyDescent="0.2">
      <c r="A48" s="14"/>
      <c r="B48" s="83"/>
      <c r="C48" s="83"/>
      <c r="D48" s="11"/>
    </row>
    <row r="49" spans="1:4" x14ac:dyDescent="0.2">
      <c r="A49" s="14" t="s">
        <v>31</v>
      </c>
      <c r="B49" s="83"/>
      <c r="C49" s="83"/>
      <c r="D49" s="16"/>
    </row>
    <row r="50" spans="1:4" x14ac:dyDescent="0.2">
      <c r="A50" s="14" t="s">
        <v>32</v>
      </c>
      <c r="B50" s="83"/>
      <c r="C50" s="83"/>
      <c r="D50" s="11"/>
    </row>
    <row r="51" spans="1:4" x14ac:dyDescent="0.2">
      <c r="A51" s="14" t="s">
        <v>33</v>
      </c>
      <c r="B51" s="83"/>
      <c r="C51" s="83"/>
      <c r="D51" s="16"/>
    </row>
    <row r="52" spans="1:4" x14ac:dyDescent="0.2">
      <c r="A52" s="14" t="s">
        <v>34</v>
      </c>
      <c r="B52" s="83"/>
      <c r="C52" s="83"/>
      <c r="D52" s="16"/>
    </row>
    <row r="53" spans="1:4" x14ac:dyDescent="0.2">
      <c r="A53" s="14"/>
      <c r="B53" s="83"/>
      <c r="C53" s="83"/>
      <c r="D53" s="11"/>
    </row>
    <row r="54" spans="1:4" x14ac:dyDescent="0.2">
      <c r="A54" s="14" t="s">
        <v>35</v>
      </c>
      <c r="B54" s="83"/>
      <c r="C54" s="83"/>
      <c r="D54" s="16"/>
    </row>
    <row r="55" spans="1:4" x14ac:dyDescent="0.2">
      <c r="A55" s="14"/>
      <c r="B55" s="83"/>
      <c r="C55" s="83"/>
      <c r="D55" s="11"/>
    </row>
    <row r="56" spans="1:4" x14ac:dyDescent="0.2">
      <c r="A56" s="14" t="s">
        <v>36</v>
      </c>
      <c r="B56" s="83"/>
      <c r="C56" s="83"/>
      <c r="D56" s="11"/>
    </row>
    <row r="57" spans="1:4" x14ac:dyDescent="0.2">
      <c r="A57" s="34"/>
      <c r="B57" s="36"/>
      <c r="C57" s="36"/>
      <c r="D57" s="37"/>
    </row>
    <row r="58" spans="1:4" x14ac:dyDescent="0.2">
      <c r="A58" s="38" t="s">
        <v>16</v>
      </c>
      <c r="B58" s="40">
        <f>B35*B59</f>
        <v>490.8888</v>
      </c>
      <c r="C58" s="40"/>
      <c r="D58" s="41"/>
    </row>
    <row r="59" spans="1:4" x14ac:dyDescent="0.2">
      <c r="A59" s="1" t="s">
        <v>172</v>
      </c>
      <c r="B59" s="84">
        <v>0.2</v>
      </c>
      <c r="C59" s="10"/>
      <c r="D59" s="11" t="s">
        <v>173</v>
      </c>
    </row>
    <row r="60" spans="1:4" x14ac:dyDescent="0.2">
      <c r="B60" s="3"/>
      <c r="C60" s="3"/>
      <c r="D60" s="10"/>
    </row>
    <row r="61" spans="1:4" x14ac:dyDescent="0.2">
      <c r="A61" s="44" t="s">
        <v>37</v>
      </c>
      <c r="B61" s="57">
        <f>ROUND((B25/B35),1)</f>
        <v>1.5</v>
      </c>
      <c r="C61" s="85"/>
      <c r="D61" s="10"/>
    </row>
    <row r="62" spans="1:4" x14ac:dyDescent="0.2">
      <c r="A62" s="44" t="s">
        <v>38</v>
      </c>
      <c r="B62" s="86" t="s">
        <v>170</v>
      </c>
      <c r="C62" s="85"/>
      <c r="D62" s="10"/>
    </row>
    <row r="63" spans="1:4" x14ac:dyDescent="0.2">
      <c r="A63" s="44" t="s">
        <v>39</v>
      </c>
      <c r="B63" s="57">
        <f>ROUND((B25/B58),1)</f>
        <v>7.3</v>
      </c>
      <c r="C63" s="85"/>
      <c r="D63" s="10"/>
    </row>
    <row r="66" spans="1:4" x14ac:dyDescent="0.2">
      <c r="A66" s="7" t="s">
        <v>40</v>
      </c>
      <c r="B66" s="8"/>
      <c r="C66" s="8"/>
      <c r="D66" s="9"/>
    </row>
    <row r="67" spans="1:4" x14ac:dyDescent="0.2">
      <c r="D67" s="10"/>
    </row>
    <row r="68" spans="1:4" x14ac:dyDescent="0.2">
      <c r="A68" s="14" t="s">
        <v>174</v>
      </c>
    </row>
    <row r="69" spans="1:4" x14ac:dyDescent="0.2">
      <c r="A69" s="14" t="s">
        <v>175</v>
      </c>
    </row>
    <row r="70" spans="1:4" x14ac:dyDescent="0.2">
      <c r="A70" t="s">
        <v>176</v>
      </c>
    </row>
    <row r="71" spans="1:4" x14ac:dyDescent="0.2">
      <c r="A71" t="s">
        <v>177</v>
      </c>
    </row>
    <row r="72" spans="1:4" x14ac:dyDescent="0.2">
      <c r="A72" t="s">
        <v>178</v>
      </c>
    </row>
    <row r="73" spans="1:4" x14ac:dyDescent="0.2">
      <c r="D73" s="11"/>
    </row>
    <row r="74" spans="1:4" x14ac:dyDescent="0.2">
      <c r="A74" s="48"/>
      <c r="B74" s="48"/>
      <c r="C74" s="48"/>
      <c r="D74" s="9"/>
    </row>
    <row r="75" spans="1:4" x14ac:dyDescent="0.2">
      <c r="D75" s="49"/>
    </row>
    <row r="76" spans="1:4" x14ac:dyDescent="0.2">
      <c r="D76" s="49"/>
    </row>
    <row r="77" spans="1:4" x14ac:dyDescent="0.2">
      <c r="B77" s="3" t="s">
        <v>3</v>
      </c>
      <c r="C77" s="3" t="s">
        <v>164</v>
      </c>
    </row>
    <row r="78" spans="1:4" x14ac:dyDescent="0.2">
      <c r="B78" s="3"/>
      <c r="C78" s="3"/>
    </row>
    <row r="79" spans="1:4" x14ac:dyDescent="0.2">
      <c r="B79" s="5" t="s">
        <v>5</v>
      </c>
      <c r="C79" s="5" t="s">
        <v>5</v>
      </c>
    </row>
    <row r="80" spans="1:4" x14ac:dyDescent="0.2">
      <c r="B80" s="5"/>
      <c r="C80" s="5"/>
    </row>
    <row r="81" spans="1:10" x14ac:dyDescent="0.2">
      <c r="B81" s="50">
        <v>45471</v>
      </c>
      <c r="C81" s="50">
        <v>45471</v>
      </c>
    </row>
    <row r="82" spans="1:10" x14ac:dyDescent="0.2">
      <c r="A82" s="2" t="s">
        <v>165</v>
      </c>
      <c r="B82" s="5"/>
      <c r="C82" s="5"/>
    </row>
    <row r="83" spans="1:10" x14ac:dyDescent="0.2">
      <c r="A83" s="51">
        <f>A12</f>
        <v>0.84636</v>
      </c>
      <c r="B83" s="5"/>
      <c r="C83" s="5"/>
      <c r="D83" s="31" t="s">
        <v>166</v>
      </c>
    </row>
    <row r="85" spans="1:10" ht="17" x14ac:dyDescent="0.2">
      <c r="A85" s="14" t="s">
        <v>66</v>
      </c>
      <c r="B85" s="15">
        <f>C85*A83</f>
        <v>256.44708000000003</v>
      </c>
      <c r="C85" s="15">
        <v>303</v>
      </c>
      <c r="D85" s="16" t="s">
        <v>180</v>
      </c>
    </row>
    <row r="86" spans="1:10" x14ac:dyDescent="0.2">
      <c r="A86" s="14" t="s">
        <v>179</v>
      </c>
      <c r="B86" s="15"/>
      <c r="C86" s="15"/>
      <c r="D86" s="16"/>
    </row>
    <row r="87" spans="1:10" x14ac:dyDescent="0.2">
      <c r="A87" t="s">
        <v>75</v>
      </c>
      <c r="B87" s="36"/>
      <c r="C87" s="36"/>
      <c r="D87" s="16"/>
    </row>
    <row r="88" spans="1:10" x14ac:dyDescent="0.2">
      <c r="A88" s="2" t="s">
        <v>169</v>
      </c>
      <c r="B88" s="54">
        <f>SUM(B85:B87)</f>
        <v>256.44708000000003</v>
      </c>
      <c r="C88" s="54">
        <f>SUM(C85:C87)</f>
        <v>303</v>
      </c>
    </row>
    <row r="91" spans="1:10" x14ac:dyDescent="0.2">
      <c r="A91" s="55" t="s">
        <v>52</v>
      </c>
    </row>
    <row r="95" spans="1:10" x14ac:dyDescent="0.2">
      <c r="F95" s="16"/>
      <c r="G95" s="16"/>
      <c r="H95" s="16"/>
      <c r="I95" s="16"/>
      <c r="J95" s="16"/>
    </row>
    <row r="98" spans="2:3" x14ac:dyDescent="0.2">
      <c r="B98" s="56"/>
      <c r="C98" s="56"/>
    </row>
    <row r="99" spans="2:3" x14ac:dyDescent="0.2">
      <c r="B99" s="56"/>
      <c r="C99" s="56"/>
    </row>
  </sheetData>
  <sheetProtection algorithmName="SHA-512" hashValue="Um4vYXKNSw3kYFxbhYHlgj8TpjyVXJo/GwvCr3ksL5gzFXJWHCdSaOvbWmcZVDBdRLpCWyuZargYTSMwsgLEgA==" saltValue="xLm0uT9JIEVGB+SwZo2QdQ==" spinCount="100000" sheet="1" objects="1" scenarios="1"/>
  <pageMargins left="0.7" right="0.7" top="0.75" bottom="0.75" header="0.3" footer="0.3"/>
  <pageSetup paperSize="9" scale="53" orientation="portrait" horizontalDpi="0" verticalDpi="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319065-C0BB-B244-8E6B-68E835766BF3}">
  <sheetPr>
    <pageSetUpPr fitToPage="1"/>
  </sheetPr>
  <dimension ref="A1:I93"/>
  <sheetViews>
    <sheetView workbookViewId="0"/>
  </sheetViews>
  <sheetFormatPr baseColWidth="10" defaultColWidth="8.83203125" defaultRowHeight="16" x14ac:dyDescent="0.2"/>
  <cols>
    <col min="1" max="1" width="39.6640625" bestFit="1" customWidth="1"/>
    <col min="2" max="2" width="12.6640625" customWidth="1"/>
    <col min="3" max="3" width="80.6640625" customWidth="1"/>
    <col min="4" max="4" width="20.5" bestFit="1" customWidth="1"/>
    <col min="5" max="9" width="10.83203125" customWidth="1"/>
  </cols>
  <sheetData>
    <row r="1" spans="1:3" x14ac:dyDescent="0.2">
      <c r="A1" s="1" t="s">
        <v>0</v>
      </c>
      <c r="B1" s="1" t="s">
        <v>181</v>
      </c>
      <c r="C1" s="1"/>
    </row>
    <row r="2" spans="1:3" x14ac:dyDescent="0.2">
      <c r="A2" s="2"/>
    </row>
    <row r="3" spans="1:3" x14ac:dyDescent="0.2">
      <c r="A3" s="2" t="s">
        <v>2</v>
      </c>
      <c r="B3" s="3" t="s">
        <v>3</v>
      </c>
      <c r="C3" s="4"/>
    </row>
    <row r="4" spans="1:3" x14ac:dyDescent="0.2">
      <c r="A4" s="2"/>
      <c r="B4" s="3"/>
      <c r="C4" s="4"/>
    </row>
    <row r="5" spans="1:3" x14ac:dyDescent="0.2">
      <c r="A5" s="2" t="s">
        <v>4</v>
      </c>
      <c r="B5" s="5" t="s">
        <v>5</v>
      </c>
    </row>
    <row r="6" spans="1:3" x14ac:dyDescent="0.2">
      <c r="A6" s="2"/>
      <c r="B6" s="6"/>
    </row>
    <row r="7" spans="1:3" x14ac:dyDescent="0.2">
      <c r="A7" s="7" t="s">
        <v>6</v>
      </c>
      <c r="B7" s="8"/>
      <c r="C7" s="9"/>
    </row>
    <row r="8" spans="1:3" x14ac:dyDescent="0.2">
      <c r="A8" s="2" t="s">
        <v>7</v>
      </c>
      <c r="B8" s="10"/>
      <c r="C8" s="11"/>
    </row>
    <row r="9" spans="1:3" x14ac:dyDescent="0.2">
      <c r="A9" s="12">
        <v>45583</v>
      </c>
      <c r="B9" s="10"/>
      <c r="C9" s="11"/>
    </row>
    <row r="10" spans="1:3" x14ac:dyDescent="0.2">
      <c r="A10" s="13"/>
      <c r="B10" s="10"/>
      <c r="C10" s="11"/>
    </row>
    <row r="11" spans="1:3" x14ac:dyDescent="0.2">
      <c r="A11" s="13"/>
      <c r="B11" s="10"/>
      <c r="C11" s="11"/>
    </row>
    <row r="12" spans="1:3" ht="34" x14ac:dyDescent="0.2">
      <c r="A12" s="14" t="s">
        <v>8</v>
      </c>
      <c r="B12" s="15">
        <v>36500</v>
      </c>
      <c r="C12" s="16" t="s">
        <v>182</v>
      </c>
    </row>
    <row r="13" spans="1:3" x14ac:dyDescent="0.2">
      <c r="A13" s="14"/>
      <c r="B13" s="15"/>
      <c r="C13" s="16"/>
    </row>
    <row r="14" spans="1:3" x14ac:dyDescent="0.2">
      <c r="A14" s="14"/>
      <c r="B14" s="15"/>
      <c r="C14" s="16"/>
    </row>
    <row r="15" spans="1:3" x14ac:dyDescent="0.2">
      <c r="A15" s="19" t="s">
        <v>12</v>
      </c>
      <c r="B15" s="15"/>
      <c r="C15" s="16"/>
    </row>
    <row r="16" spans="1:3" x14ac:dyDescent="0.2">
      <c r="A16" s="14"/>
      <c r="B16" s="15"/>
      <c r="C16" s="16"/>
    </row>
    <row r="17" spans="1:3" ht="17" x14ac:dyDescent="0.2">
      <c r="A17" s="14" t="s">
        <v>183</v>
      </c>
      <c r="B17" s="15">
        <f>-B82</f>
        <v>-5024.7759999999998</v>
      </c>
      <c r="C17" s="16" t="s">
        <v>184</v>
      </c>
    </row>
    <row r="18" spans="1:3" x14ac:dyDescent="0.2">
      <c r="A18" s="14"/>
      <c r="B18" s="15"/>
      <c r="C18" s="16"/>
    </row>
    <row r="19" spans="1:3" x14ac:dyDescent="0.2">
      <c r="A19" s="4"/>
      <c r="B19" s="10"/>
    </row>
    <row r="20" spans="1:3" x14ac:dyDescent="0.2">
      <c r="A20" s="20" t="s">
        <v>15</v>
      </c>
      <c r="B20" s="21">
        <f>B12-B82</f>
        <v>31475.224000000002</v>
      </c>
      <c r="C20" s="22"/>
    </row>
    <row r="21" spans="1:3" x14ac:dyDescent="0.2">
      <c r="A21" s="2"/>
    </row>
    <row r="22" spans="1:3" x14ac:dyDescent="0.2">
      <c r="A22" s="2"/>
    </row>
    <row r="23" spans="1:3" x14ac:dyDescent="0.2">
      <c r="A23" s="7" t="s">
        <v>16</v>
      </c>
      <c r="B23" s="7"/>
      <c r="C23" s="23"/>
    </row>
    <row r="24" spans="1:3" x14ac:dyDescent="0.2">
      <c r="A24" s="2" t="s">
        <v>17</v>
      </c>
      <c r="B24" s="3"/>
      <c r="C24" s="24"/>
    </row>
    <row r="25" spans="1:3" x14ac:dyDescent="0.2">
      <c r="A25" s="12">
        <v>45107</v>
      </c>
      <c r="B25" s="27"/>
      <c r="C25" s="27"/>
    </row>
    <row r="26" spans="1:3" x14ac:dyDescent="0.2">
      <c r="A26" s="13"/>
      <c r="B26" s="29"/>
      <c r="C26" s="27"/>
    </row>
    <row r="27" spans="1:3" x14ac:dyDescent="0.2">
      <c r="A27" s="2" t="s">
        <v>18</v>
      </c>
      <c r="B27" s="27"/>
      <c r="C27" s="27"/>
    </row>
    <row r="28" spans="1:3" x14ac:dyDescent="0.2">
      <c r="A28" s="31"/>
      <c r="B28" s="27"/>
      <c r="C28" s="31"/>
    </row>
    <row r="29" spans="1:3" x14ac:dyDescent="0.2">
      <c r="A29" s="13"/>
      <c r="B29" s="27"/>
      <c r="C29" s="27"/>
    </row>
    <row r="30" spans="1:3" ht="17" x14ac:dyDescent="0.2">
      <c r="A30" s="14" t="s">
        <v>19</v>
      </c>
      <c r="B30" s="33">
        <v>31214.083999999999</v>
      </c>
      <c r="C30" s="16" t="s">
        <v>184</v>
      </c>
    </row>
    <row r="31" spans="1:3" x14ac:dyDescent="0.2">
      <c r="A31" s="14" t="s">
        <v>21</v>
      </c>
      <c r="B31" s="33"/>
      <c r="C31" s="16"/>
    </row>
    <row r="32" spans="1:3" ht="17" x14ac:dyDescent="0.2">
      <c r="A32" s="1" t="s">
        <v>22</v>
      </c>
      <c r="B32" s="33">
        <v>4138.1710000000003</v>
      </c>
      <c r="C32" s="16" t="s">
        <v>184</v>
      </c>
    </row>
    <row r="33" spans="1:3" x14ac:dyDescent="0.2">
      <c r="A33" s="14"/>
      <c r="B33" s="33"/>
      <c r="C33" s="11"/>
    </row>
    <row r="34" spans="1:3" x14ac:dyDescent="0.2">
      <c r="A34" s="1" t="s">
        <v>23</v>
      </c>
      <c r="B34" s="33"/>
      <c r="C34" s="11"/>
    </row>
    <row r="35" spans="1:3" x14ac:dyDescent="0.2">
      <c r="A35" s="14"/>
      <c r="B35" s="33"/>
      <c r="C35" s="11"/>
    </row>
    <row r="36" spans="1:3" ht="17" x14ac:dyDescent="0.2">
      <c r="A36" s="14" t="s">
        <v>24</v>
      </c>
      <c r="B36" s="33">
        <v>-208.392</v>
      </c>
      <c r="C36" s="16" t="s">
        <v>184</v>
      </c>
    </row>
    <row r="37" spans="1:3" x14ac:dyDescent="0.2">
      <c r="A37" s="14" t="s">
        <v>25</v>
      </c>
      <c r="B37" s="33"/>
      <c r="C37" s="11"/>
    </row>
    <row r="38" spans="1:3" x14ac:dyDescent="0.2">
      <c r="A38" s="14"/>
      <c r="B38" s="33"/>
      <c r="C38" s="11"/>
    </row>
    <row r="39" spans="1:3" x14ac:dyDescent="0.2">
      <c r="A39" s="14" t="s">
        <v>26</v>
      </c>
      <c r="B39" s="33"/>
      <c r="C39" s="11"/>
    </row>
    <row r="40" spans="1:3" x14ac:dyDescent="0.2">
      <c r="A40" s="14" t="s">
        <v>61</v>
      </c>
      <c r="B40" s="33"/>
      <c r="C40" s="16"/>
    </row>
    <row r="41" spans="1:3" x14ac:dyDescent="0.2">
      <c r="A41" s="14" t="s">
        <v>29</v>
      </c>
      <c r="B41" s="33"/>
      <c r="C41" s="11"/>
    </row>
    <row r="42" spans="1:3" x14ac:dyDescent="0.2">
      <c r="A42" s="14" t="s">
        <v>30</v>
      </c>
      <c r="B42" s="33"/>
      <c r="C42" s="11"/>
    </row>
    <row r="43" spans="1:3" x14ac:dyDescent="0.2">
      <c r="A43" s="14"/>
      <c r="B43" s="33"/>
      <c r="C43" s="11"/>
    </row>
    <row r="44" spans="1:3" x14ac:dyDescent="0.2">
      <c r="A44" s="14" t="s">
        <v>31</v>
      </c>
      <c r="B44" s="33"/>
      <c r="C44" s="16"/>
    </row>
    <row r="45" spans="1:3" x14ac:dyDescent="0.2">
      <c r="A45" s="14" t="s">
        <v>32</v>
      </c>
      <c r="B45" s="33"/>
      <c r="C45" s="11"/>
    </row>
    <row r="46" spans="1:3" x14ac:dyDescent="0.2">
      <c r="A46" s="14" t="s">
        <v>33</v>
      </c>
      <c r="B46" s="33"/>
      <c r="C46" s="16"/>
    </row>
    <row r="47" spans="1:3" ht="17" x14ac:dyDescent="0.2">
      <c r="A47" s="14" t="s">
        <v>34</v>
      </c>
      <c r="B47" s="33">
        <v>114.06399999999999</v>
      </c>
      <c r="C47" s="16" t="s">
        <v>184</v>
      </c>
    </row>
    <row r="48" spans="1:3" x14ac:dyDescent="0.2">
      <c r="A48" s="14"/>
      <c r="B48" s="33"/>
      <c r="C48" s="11"/>
    </row>
    <row r="49" spans="1:3" ht="17" x14ac:dyDescent="0.2">
      <c r="A49" s="14" t="s">
        <v>35</v>
      </c>
      <c r="B49" s="33">
        <v>1888.46</v>
      </c>
      <c r="C49" s="16" t="s">
        <v>184</v>
      </c>
    </row>
    <row r="50" spans="1:3" x14ac:dyDescent="0.2">
      <c r="A50" s="14"/>
      <c r="B50" s="33"/>
      <c r="C50" s="11"/>
    </row>
    <row r="51" spans="1:3" x14ac:dyDescent="0.2">
      <c r="A51" s="14" t="s">
        <v>36</v>
      </c>
      <c r="B51" s="33">
        <f>SUM(B36:B49)</f>
        <v>1794.1320000000001</v>
      </c>
      <c r="C51" s="11"/>
    </row>
    <row r="52" spans="1:3" x14ac:dyDescent="0.2">
      <c r="A52" s="34"/>
      <c r="B52" s="36"/>
      <c r="C52" s="37"/>
    </row>
    <row r="53" spans="1:3" x14ac:dyDescent="0.2">
      <c r="A53" s="38" t="s">
        <v>16</v>
      </c>
      <c r="B53" s="40">
        <f>B32+B51</f>
        <v>5932.3029999999999</v>
      </c>
      <c r="C53" s="41"/>
    </row>
    <row r="54" spans="1:3" x14ac:dyDescent="0.2">
      <c r="B54" s="10"/>
      <c r="C54" s="11"/>
    </row>
    <row r="55" spans="1:3" x14ac:dyDescent="0.2">
      <c r="B55" s="3"/>
      <c r="C55" s="10"/>
    </row>
    <row r="56" spans="1:3" x14ac:dyDescent="0.2">
      <c r="A56" s="44" t="s">
        <v>37</v>
      </c>
      <c r="B56" s="57">
        <f>ROUND((B20/B30),1)</f>
        <v>1</v>
      </c>
      <c r="C56" s="10"/>
    </row>
    <row r="57" spans="1:3" x14ac:dyDescent="0.2">
      <c r="A57" s="44" t="s">
        <v>38</v>
      </c>
      <c r="B57" s="57">
        <f>ROUND((B20/B32),1)</f>
        <v>7.6</v>
      </c>
      <c r="C57" s="10"/>
    </row>
    <row r="58" spans="1:3" x14ac:dyDescent="0.2">
      <c r="A58" s="44" t="s">
        <v>39</v>
      </c>
      <c r="B58" s="57">
        <f>ROUND((B20/B53),1)</f>
        <v>5.3</v>
      </c>
      <c r="C58" s="10"/>
    </row>
    <row r="61" spans="1:3" x14ac:dyDescent="0.2">
      <c r="A61" s="7" t="s">
        <v>40</v>
      </c>
      <c r="B61" s="8"/>
      <c r="C61" s="9"/>
    </row>
    <row r="62" spans="1:3" x14ac:dyDescent="0.2">
      <c r="C62" s="10"/>
    </row>
    <row r="63" spans="1:3" x14ac:dyDescent="0.2">
      <c r="A63" s="14" t="s">
        <v>185</v>
      </c>
    </row>
    <row r="64" spans="1:3" x14ac:dyDescent="0.2">
      <c r="A64" s="14" t="s">
        <v>186</v>
      </c>
    </row>
    <row r="65" spans="1:3" x14ac:dyDescent="0.2">
      <c r="A65" t="s">
        <v>187</v>
      </c>
    </row>
    <row r="66" spans="1:3" x14ac:dyDescent="0.2">
      <c r="A66" s="14" t="s">
        <v>188</v>
      </c>
    </row>
    <row r="67" spans="1:3" x14ac:dyDescent="0.2">
      <c r="C67" s="11"/>
    </row>
    <row r="68" spans="1:3" x14ac:dyDescent="0.2">
      <c r="A68" s="48"/>
      <c r="B68" s="48"/>
      <c r="C68" s="9"/>
    </row>
    <row r="69" spans="1:3" x14ac:dyDescent="0.2">
      <c r="C69" s="49"/>
    </row>
    <row r="70" spans="1:3" x14ac:dyDescent="0.2">
      <c r="C70" s="49"/>
    </row>
    <row r="71" spans="1:3" x14ac:dyDescent="0.2">
      <c r="B71" s="3" t="s">
        <v>3</v>
      </c>
    </row>
    <row r="72" spans="1:3" x14ac:dyDescent="0.2">
      <c r="B72" s="3"/>
    </row>
    <row r="73" spans="1:3" x14ac:dyDescent="0.2">
      <c r="B73" s="5" t="s">
        <v>5</v>
      </c>
    </row>
    <row r="74" spans="1:3" x14ac:dyDescent="0.2">
      <c r="B74" s="5"/>
    </row>
    <row r="75" spans="1:3" x14ac:dyDescent="0.2">
      <c r="B75" s="50">
        <v>45107</v>
      </c>
    </row>
    <row r="76" spans="1:3" x14ac:dyDescent="0.2">
      <c r="A76" s="2" t="s">
        <v>18</v>
      </c>
      <c r="B76" s="5"/>
    </row>
    <row r="77" spans="1:3" x14ac:dyDescent="0.2">
      <c r="A77" s="51"/>
      <c r="B77" s="5"/>
    </row>
    <row r="79" spans="1:3" ht="17" x14ac:dyDescent="0.2">
      <c r="A79" s="14" t="s">
        <v>189</v>
      </c>
      <c r="B79" s="15">
        <v>5024.7759999999998</v>
      </c>
      <c r="C79" s="16" t="s">
        <v>184</v>
      </c>
    </row>
    <row r="80" spans="1:3" x14ac:dyDescent="0.2">
      <c r="A80" s="14" t="s">
        <v>48</v>
      </c>
      <c r="B80" s="15"/>
      <c r="C80" s="16"/>
    </row>
    <row r="81" spans="1:9" x14ac:dyDescent="0.2">
      <c r="A81" t="s">
        <v>75</v>
      </c>
      <c r="B81" s="36"/>
      <c r="C81" s="16"/>
    </row>
    <row r="82" spans="1:9" x14ac:dyDescent="0.2">
      <c r="A82" s="1" t="s">
        <v>189</v>
      </c>
      <c r="B82" s="54">
        <f>SUM(B79:B81)</f>
        <v>5024.7759999999998</v>
      </c>
    </row>
    <row r="85" spans="1:9" x14ac:dyDescent="0.2">
      <c r="A85" s="55" t="s">
        <v>52</v>
      </c>
    </row>
    <row r="89" spans="1:9" x14ac:dyDescent="0.2">
      <c r="E89" s="16"/>
      <c r="F89" s="16"/>
      <c r="G89" s="16"/>
      <c r="H89" s="16"/>
      <c r="I89" s="16"/>
    </row>
    <row r="92" spans="1:9" x14ac:dyDescent="0.2">
      <c r="B92" s="56"/>
    </row>
    <row r="93" spans="1:9" x14ac:dyDescent="0.2">
      <c r="B93" s="56"/>
    </row>
  </sheetData>
  <sheetProtection algorithmName="SHA-512" hashValue="OzYgS/5rN7A81BPY/KlMWPd0b4WdLuZmiBBBUTl8s6qjzgQWZyypFX+RzxCtDySM84GY8SSagQSjReoGdfHuzQ==" saltValue="mTArvc3zebqjgQsBJqAwew==" spinCount="100000" sheet="1" objects="1" scenarios="1"/>
  <pageMargins left="0.7" right="0.7" top="0.75" bottom="0.75" header="0.3" footer="0.3"/>
  <pageSetup paperSize="9" scale="56" orientation="portrait" horizontalDpi="0" verticalDpi="0"/>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6</vt:i4>
      </vt:variant>
    </vt:vector>
  </HeadingPairs>
  <TitlesOfParts>
    <vt:vector size="6" baseType="lpstr">
      <vt:lpstr>Fera Science 170124</vt:lpstr>
      <vt:lpstr>Huntswood CTC 030224</vt:lpstr>
      <vt:lpstr>NWL (Group) 190424</vt:lpstr>
      <vt:lpstr>Hydrock Holdings 300424</vt:lpstr>
      <vt:lpstr>IACS Consulting 280624</vt:lpstr>
      <vt:lpstr>Oceanscan Holdings 181024</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Constantine Mossios</dc:creator>
  <cp:lastModifiedBy>Constantine Mossios</cp:lastModifiedBy>
  <dcterms:created xsi:type="dcterms:W3CDTF">2025-05-23T16:42:58Z</dcterms:created>
  <dcterms:modified xsi:type="dcterms:W3CDTF">2025-05-23T17:00:21Z</dcterms:modified>
</cp:coreProperties>
</file>