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5 Publication/Forensic Edition/Industrials – Services/"/>
    </mc:Choice>
  </mc:AlternateContent>
  <xr:revisionPtr revIDLastSave="0" documentId="13_ncr:1_{2A54EC31-019A-F64D-B81A-85E0F7A214A7}" xr6:coauthVersionLast="47" xr6:coauthVersionMax="47" xr10:uidLastSave="{00000000-0000-0000-0000-000000000000}"/>
  <workbookProtection workbookAlgorithmName="SHA-512" workbookHashValue="8AsUElZUCxxNWxT/SCGZ0WxnOHes17eJ2PQs09SZY6CWIO/gIY2lihW8lPyIBMfZyRkfzCMUfDtBLVKnHAHI2w==" workbookSaltValue="NSSIp9ySudg4P03jYXKaJA==" workbookSpinCount="100000" lockStructure="1"/>
  <bookViews>
    <workbookView xWindow="780" yWindow="1000" windowWidth="27640" windowHeight="15760" xr2:uid="{868D4D33-95F8-BB4B-BFC6-A4DF96AD699E}"/>
  </bookViews>
  <sheets>
    <sheet name="Owen James Group 260124" sheetId="1" r:id="rId1"/>
    <sheet name="Orchestra Topco 300424" sheetId="2" r:id="rId2"/>
    <sheet name="Nisbets 230524" sheetId="3" r:id="rId3"/>
    <sheet name="Minerva Equity 230924" sheetId="4" r:id="rId4"/>
    <sheet name="Ascensos 260924" sheetId="5" r:id="rId5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1" i="5" l="1"/>
  <c r="B80" i="5"/>
  <c r="B82" i="5" s="1"/>
  <c r="B17" i="5" s="1"/>
  <c r="B53" i="5"/>
  <c r="B49" i="5"/>
  <c r="B12" i="5"/>
  <c r="B20" i="5" l="1"/>
  <c r="B58" i="5" l="1"/>
  <c r="B57" i="5"/>
  <c r="B56" i="5"/>
  <c r="B77" i="4" l="1"/>
  <c r="B76" i="4"/>
  <c r="B71" i="4"/>
  <c r="E159" i="4"/>
  <c r="E160" i="4" s="1"/>
  <c r="B68" i="4" s="1"/>
  <c r="E154" i="4"/>
  <c r="E155" i="4" s="1"/>
  <c r="E156" i="4" s="1"/>
  <c r="B37" i="4" s="1"/>
  <c r="E151" i="4"/>
  <c r="E152" i="4" s="1"/>
  <c r="B32" i="4" s="1"/>
  <c r="E145" i="4"/>
  <c r="E137" i="4"/>
  <c r="E133" i="4"/>
  <c r="E134" i="4" s="1"/>
  <c r="B67" i="4" s="1"/>
  <c r="E130" i="4"/>
  <c r="B36" i="4" s="1"/>
  <c r="E129" i="4"/>
  <c r="E125" i="4"/>
  <c r="E126" i="4" s="1"/>
  <c r="B31" i="4" s="1"/>
  <c r="E117" i="4"/>
  <c r="E138" i="4" s="1"/>
  <c r="B63" i="4" s="1"/>
  <c r="D110" i="4"/>
  <c r="B106" i="4"/>
  <c r="B66" i="4"/>
  <c r="B20" i="4"/>
  <c r="B38" i="4" l="1"/>
  <c r="B33" i="4"/>
  <c r="B73" i="4" l="1"/>
  <c r="B78" i="4" s="1"/>
  <c r="B93" i="3" l="1"/>
  <c r="B26" i="3" s="1"/>
  <c r="B61" i="3"/>
  <c r="B63" i="3" s="1"/>
  <c r="B21" i="3"/>
  <c r="C61" i="3"/>
  <c r="C63" i="3" s="1"/>
  <c r="C59" i="3"/>
  <c r="B50" i="3"/>
  <c r="B16" i="3"/>
  <c r="B29" i="3" l="1"/>
  <c r="B68" i="3"/>
  <c r="B67" i="3"/>
  <c r="B66" i="3"/>
  <c r="B64" i="2" l="1"/>
  <c r="B96" i="2"/>
  <c r="C66" i="2"/>
  <c r="C64" i="2"/>
  <c r="C62" i="2"/>
  <c r="B62" i="2"/>
  <c r="B21" i="2"/>
  <c r="B16" i="2"/>
  <c r="B24" i="2" s="1"/>
  <c r="B66" i="2" l="1"/>
  <c r="C71" i="2"/>
  <c r="B71" i="2"/>
  <c r="B70" i="2"/>
  <c r="C69" i="2"/>
  <c r="B69" i="2"/>
  <c r="C70" i="2"/>
  <c r="B16" i="1" l="1"/>
  <c r="B23" i="1" s="1"/>
  <c r="B63" i="1" s="1"/>
  <c r="B87" i="1"/>
  <c r="B20" i="1" s="1"/>
  <c r="B58" i="1"/>
</calcChain>
</file>

<file path=xl/sharedStrings.xml><?xml version="1.0" encoding="utf-8"?>
<sst xmlns="http://schemas.openxmlformats.org/spreadsheetml/2006/main" count="395" uniqueCount="152">
  <si>
    <t>Target Company</t>
  </si>
  <si>
    <t>Owen James Group Ltd</t>
  </si>
  <si>
    <t>Currency</t>
  </si>
  <si>
    <t>GBP</t>
  </si>
  <si>
    <t>Display</t>
  </si>
  <si>
    <t>000s</t>
  </si>
  <si>
    <t>Enterprise Value</t>
  </si>
  <si>
    <t>Date Completed:</t>
  </si>
  <si>
    <t>Consideration (GBP)</t>
  </si>
  <si>
    <t>Source: Fintel plc press release dated 17/09/2024; note 19 Acquisitions</t>
  </si>
  <si>
    <t>Total consideration</t>
  </si>
  <si>
    <t>Adjustments:</t>
  </si>
  <si>
    <t>Cash acquired</t>
  </si>
  <si>
    <t>EV</t>
  </si>
  <si>
    <t>Normalised EBITDA</t>
  </si>
  <si>
    <t>Reporting Date:</t>
  </si>
  <si>
    <t>USD/GBP Exchange Rate:</t>
  </si>
  <si>
    <t>Revenue</t>
  </si>
  <si>
    <t>Gross Profit</t>
  </si>
  <si>
    <t>Operating profit</t>
  </si>
  <si>
    <t>Implied EBITDA</t>
  </si>
  <si>
    <t>Source: Fintel plc press release dated 30/01/2024; "Completed in late January 2024, the transaction was funded entirely from cash reserves with a net upfront cash consideration of £0.7m representing an EBITDA multiple of 3.8 times. In addition, up to £1.6m contingent earnout is based on certain trading criteria being delivered in the first three years of ownership."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</si>
  <si>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</si>
  <si>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</si>
  <si>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</si>
  <si>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</si>
  <si>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</si>
  <si>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</si>
  <si>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</si>
  <si>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</si>
  <si>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</si>
  <si>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</si>
  <si>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</si>
  <si>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</si>
  <si>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</si>
  <si>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EV/Revenue Multiple</t>
  </si>
  <si>
    <t>N/A</t>
  </si>
  <si>
    <t>EV/EBIT Multiple</t>
  </si>
  <si>
    <t>EV/EBITDA Multiple</t>
  </si>
  <si>
    <t>Source Data</t>
  </si>
  <si>
    <t>Owen James Group Ltd financial statements for the year ended 31/12/2023</t>
  </si>
  <si>
    <t>Owen James Group Ltd PSC02 notice dated 30/01/2024</t>
  </si>
  <si>
    <t>Fintel plc press release dated 30/01/2024</t>
  </si>
  <si>
    <t>Fintel plc press release dated 17/09/2024</t>
  </si>
  <si>
    <t>Net cash</t>
  </si>
  <si>
    <t>Debt</t>
  </si>
  <si>
    <t>Lease Liabilities</t>
  </si>
  <si>
    <t>© 2025 Business Valuation Benchmarks Ltd</t>
  </si>
  <si>
    <t>Fair-value of contingent consideration (GBP)</t>
  </si>
  <si>
    <t>Orchestra Topco Limited (CH&amp;CO)</t>
  </si>
  <si>
    <t>Cash consideration (GBP)</t>
  </si>
  <si>
    <t>Source: Compass Group plc press release dated 26/11/2024; note 10 Acquisition, sale and closure of businesses</t>
  </si>
  <si>
    <t>Net debt</t>
  </si>
  <si>
    <t>Source: Compass Group plc press release dated 26/11/2024; note 10 Acquisition, sale and closure of businesses; see below</t>
  </si>
  <si>
    <t>Source: Orchestra Topco Limited consolidated financial statements for the year ended 31/12/2023</t>
  </si>
  <si>
    <t>Exceptional items:</t>
  </si>
  <si>
    <t>Transaction costs relating to M&amp;A</t>
  </si>
  <si>
    <t>Costs relating to restructuring and integration to acquired businesses</t>
  </si>
  <si>
    <t xml:space="preserve">Exit costs relating to closure of a regional office </t>
  </si>
  <si>
    <t>Other exceptional costs including costs due to Covid-19</t>
  </si>
  <si>
    <t>Orchestra Topco Limited consolidated financial statements for the year ended 31/12/2023</t>
  </si>
  <si>
    <t>Compass Group plc press release dated 22/01/2024</t>
  </si>
  <si>
    <t>Compass Group plc press release dated 15/05/2024</t>
  </si>
  <si>
    <t>Orchestra Topco Limited PSC02 notice dated 15/05/2024</t>
  </si>
  <si>
    <t>Compass Group plc press release dated 26/11/2024</t>
  </si>
  <si>
    <t>Cash and cash Equivalents</t>
  </si>
  <si>
    <t>Borrowings</t>
  </si>
  <si>
    <t>Costs relating to Group transformational activity</t>
  </si>
  <si>
    <t>Nisbets Limited</t>
  </si>
  <si>
    <t>Source: Bunzl plc press release dated 27/08/2024; note 8 Acquisitions</t>
  </si>
  <si>
    <t>Fair-value of deferred consideration (GBP)</t>
  </si>
  <si>
    <t>Percentage acquired:</t>
  </si>
  <si>
    <t>Implied value</t>
  </si>
  <si>
    <t>Source: Nisbets Limited consolidated financial statements for the year ended 31/12/2023</t>
  </si>
  <si>
    <t>Loss on disposal of Intangible Assets</t>
  </si>
  <si>
    <t>Other adjustments</t>
  </si>
  <si>
    <t>Source: Nisbets Limited consolidated financial statements for the year ended 31/12/2023; adjustment to agree to Underlying EBITDA of £41.1m. Adjustment includes Mark-to-Market valuation of open hedges at year-end</t>
  </si>
  <si>
    <t>Source: Nisbets Limited consolidated financial statements for the year ended 31/12/2023; Restructuring costs</t>
  </si>
  <si>
    <t>Nisbets Limited consolidated financial statements for the year ended 31/12/2023</t>
  </si>
  <si>
    <t>Nisbets Limited PSC02 notice dated 31/05/2024</t>
  </si>
  <si>
    <t>Bunzl plc press release dated 26/02/2024</t>
  </si>
  <si>
    <t>Bunzl plc press release dated  28/05/2024</t>
  </si>
  <si>
    <t>Bunzl plc press release dated 27/08/2024</t>
  </si>
  <si>
    <t>Source: Bunzl plc press release dated 27/08/2024; note 8 Acquisitions; external debt</t>
  </si>
  <si>
    <t>Minerva Equity Limited (M Group Services)</t>
  </si>
  <si>
    <t>Enterprise value (GBP)</t>
  </si>
  <si>
    <t>Source: news.bloomberg.com "CVC to Buy UK Infra Contractor M Group in £1 Billion Deal" dated 27/06/2024; retailwirw.com "CVC Capital Partners to Acquire UK Infrastructure Contractor M Group" dated 27/06/2024; www.penews.com CVC buys M Group Services from PAI Partners in £1bn-plus deal dated 27/06/2024; values M Group Services at just "slightly" over £1bn;</t>
  </si>
  <si>
    <t>Source: Minerva Equity Limited consolidated financial statements for the year ended 31/03/2024</t>
  </si>
  <si>
    <t>Normalisation adjustment re. acquisition</t>
  </si>
  <si>
    <t>Source: Agility Impact Holdings Limited consolidated financial statements for the year ended 30/09/2023; see below</t>
  </si>
  <si>
    <t>Normalisation adjustment re. disposal</t>
  </si>
  <si>
    <t>Source: Industrial Water Jetting Systems Limited financial statements for the year ended 31/03/2024; see below</t>
  </si>
  <si>
    <t>Normalised Revenue</t>
  </si>
  <si>
    <t>Normalised operating profit</t>
  </si>
  <si>
    <t>Dispute settlement</t>
  </si>
  <si>
    <t>Dual running costs</t>
  </si>
  <si>
    <t>Source: Minerva Equity Limited consolidated financial statements for the year ended 31/03/2025</t>
  </si>
  <si>
    <t>Source: Minerva Equity Limited consolidated financial statements for the year ended 31/03/2026</t>
  </si>
  <si>
    <t>Dilapidations on empty property</t>
  </si>
  <si>
    <t>Source: Minerva Equity Limited consolidated financial statements for the year ended 31/03/2027</t>
  </si>
  <si>
    <t>Fee for advisor services</t>
  </si>
  <si>
    <t>Source: Minerva Equity Limited consolidated financial statements for the year ended 31/03/2028</t>
  </si>
  <si>
    <t>Other</t>
  </si>
  <si>
    <t>Source: Minerva Equity Limited consolidated financial statements for the year ended 31/03/2029</t>
  </si>
  <si>
    <t>Restructuring</t>
  </si>
  <si>
    <t>Exceptional costs relating to major contracts</t>
  </si>
  <si>
    <t>Loss on disposal of subsidiary</t>
  </si>
  <si>
    <t>Redundancy</t>
  </si>
  <si>
    <t>Normalisation adjustment to Amortisation re. acquisition</t>
  </si>
  <si>
    <t>Normalisation adjustment to Depreciation re. acquisition</t>
  </si>
  <si>
    <t>Normalisation adjustment to Depreciation re. disposal</t>
  </si>
  <si>
    <t>Minerva Equity Limited consolidated financial statements for the year ended 31/03/2024</t>
  </si>
  <si>
    <t>Agility Impact Holdings Limited consolidated financial statements for the year ended 30/09/2023</t>
  </si>
  <si>
    <t>Industrial Water Jetting Systems Limited financial statements for the year ended 31/03/2024</t>
  </si>
  <si>
    <t>CVC Capital Partners plc news release dated 27/06/2024</t>
  </si>
  <si>
    <t>news.bloomberg.com "CVC to Buy UK Infra Contractor M Group in £1 Billion Deal" dated 27/06/2024</t>
  </si>
  <si>
    <t>www.penews.com CVC buys M Group Services from PAI Partners in £1bn-plus deal dated 27/06/2024</t>
  </si>
  <si>
    <t>retailwirw.com "CVC Capital Partners to Acquire UK Infrastructure Contractor M Group" dated 27/06/2024</t>
  </si>
  <si>
    <t>Minerva Equity Limited PSC02 notice dated 22/01/2025</t>
  </si>
  <si>
    <t>00/00/2000</t>
  </si>
  <si>
    <t>Source:</t>
  </si>
  <si>
    <t>Normalisation adjustments</t>
  </si>
  <si>
    <t>Acquisition of Agility Impact Holdings Limited</t>
  </si>
  <si>
    <t>Date of acquisition:</t>
  </si>
  <si>
    <t>Source: Minerva Equity Limited consolidated financial statements for the year ended 31/03/2024; note 34 Business combinations</t>
  </si>
  <si>
    <t>Reporting Year End date:</t>
  </si>
  <si>
    <t>Number of Days:</t>
  </si>
  <si>
    <t>Source: Agility Impact Holdings Limited consolidated financial statements for the year ended 30/09/2023</t>
  </si>
  <si>
    <t>Daily amount (365 days)</t>
  </si>
  <si>
    <t>Normalisation adjustment</t>
  </si>
  <si>
    <t>Operating Profit</t>
  </si>
  <si>
    <t>Depreciation</t>
  </si>
  <si>
    <t>Amortisation</t>
  </si>
  <si>
    <t>Disposal of Industrial Water Jetting Systems Group Limited</t>
  </si>
  <si>
    <t>Date of disposal:</t>
  </si>
  <si>
    <t>Source: Minerva Equity Limited consolidated financial statements for the year ended 31/03/2024; note 35 Sale of subsidiary undertaking</t>
  </si>
  <si>
    <t>Reporting Year Start date:</t>
  </si>
  <si>
    <t>Number of Days</t>
  </si>
  <si>
    <t>Source: Industrial Water Jetting Systems Limited financial statements for the year ended 31/03/2024</t>
  </si>
  <si>
    <t>Restructuring severance costs</t>
  </si>
  <si>
    <t>Reporting Year end date of latest consolidated accounts for Agility Impact</t>
  </si>
  <si>
    <t>Operating Loss (before exceptional costs)</t>
  </si>
  <si>
    <t>Ascensos Limited</t>
  </si>
  <si>
    <t>Source: Firstsource Solutions Limited audited consolidated financial results for the quarter and six months ended 30/09/2024</t>
  </si>
  <si>
    <t>Net debt - as at 31/12/2023</t>
  </si>
  <si>
    <t>Source: Ascensos Limited consolidated financial statements for the year ended 31/12/2023; see below</t>
  </si>
  <si>
    <t>Source: Ascensos Limited consolidated financial statements for the year ended 31/12/2023</t>
  </si>
  <si>
    <t>Other - Amortisation of government grant</t>
  </si>
  <si>
    <t>Ascensos Limited consolidated financial statements for the year ended 31/12/2023</t>
  </si>
  <si>
    <t>Ascensos Limited PSC02 notice dated 19/10/2024</t>
  </si>
  <si>
    <t>Firstsource Solutions Limited press release dated 23/09/2024</t>
  </si>
  <si>
    <t>Firstsource Solutions Limited audited consolidated financial results for the quarter and six months ended 30/09/2024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</si>
</sst>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5" formatCode="dd/mm/yyyy;@"/>
    <numFmt numFmtId="166" formatCode="#,##0.0;[Red]\-#,##0.0"/>
    <numFmt numFmtId="167" formatCode="#,##0.00000;[Red]\-#,##0.00000"/>
    <numFmt numFmtId="168" formatCode="0.0"/>
    <numFmt numFmtId="169" formatCode="0.0%"/>
    <numFmt numFmtId="170" formatCode="_-* #,##0_-;\-* #,##0_-;_-* &quot;-&quot;??_-;_-@_-"/>
    <numFmt numFmtId="171" formatCode="_(* #,##0_);_(* \(#,##0\);_(* &quot;-&quot;??_);_(@_)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38" fontId="0" fillId="0" borderId="2" xfId="1" applyNumberFormat="1" applyFont="1" applyBorder="1" applyAlignment="1">
      <alignment vertical="top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2" borderId="0" xfId="1" applyNumberFormat="1" applyFont="1" applyFill="1" applyAlignment="1">
      <alignment vertical="top"/>
    </xf>
    <xf numFmtId="38" fontId="0" fillId="0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0" fontId="0" fillId="2" borderId="3" xfId="0" applyFill="1" applyBorder="1"/>
    <xf numFmtId="166" fontId="2" fillId="2" borderId="4" xfId="1" applyNumberFormat="1" applyFont="1" applyFill="1" applyBorder="1" applyAlignment="1">
      <alignment horizontal="right"/>
    </xf>
    <xf numFmtId="166" fontId="2" fillId="2" borderId="4" xfId="1" applyNumberFormat="1" applyFont="1" applyFill="1" applyBorder="1"/>
    <xf numFmtId="0" fontId="0" fillId="2" borderId="1" xfId="0" applyFill="1" applyBorder="1"/>
    <xf numFmtId="40" fontId="0" fillId="0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167" fontId="0" fillId="0" borderId="0" xfId="1" applyNumberFormat="1" applyFont="1" applyAlignment="1">
      <alignment horizontal="left"/>
    </xf>
    <xf numFmtId="38" fontId="2" fillId="0" borderId="0" xfId="1" applyNumberFormat="1" applyFont="1"/>
    <xf numFmtId="0" fontId="0" fillId="0" borderId="0" xfId="0" quotePrefix="1"/>
    <xf numFmtId="168" fontId="0" fillId="0" borderId="0" xfId="0" applyNumberFormat="1"/>
    <xf numFmtId="0" fontId="0" fillId="0" borderId="0" xfId="0" applyAlignment="1">
      <alignment horizontal="left" vertical="top" indent="1"/>
    </xf>
    <xf numFmtId="0" fontId="0" fillId="0" borderId="0" xfId="0" applyAlignment="1">
      <alignment horizontal="left" vertical="top" wrapText="1" indent="1"/>
    </xf>
    <xf numFmtId="38" fontId="0" fillId="0" borderId="0" xfId="1" applyNumberFormat="1" applyFont="1" applyBorder="1"/>
    <xf numFmtId="169" fontId="0" fillId="0" borderId="0" xfId="2" applyNumberFormat="1" applyFont="1" applyAlignment="1">
      <alignment horizontal="left" vertical="top"/>
    </xf>
    <xf numFmtId="166" fontId="2" fillId="2" borderId="0" xfId="1" applyNumberFormat="1" applyFont="1" applyFill="1" applyBorder="1"/>
    <xf numFmtId="38" fontId="2" fillId="0" borderId="0" xfId="1" applyNumberFormat="1" applyFont="1" applyFill="1" applyAlignment="1">
      <alignment vertical="top"/>
    </xf>
    <xf numFmtId="0" fontId="7" fillId="0" borderId="0" xfId="0" applyFont="1"/>
    <xf numFmtId="165" fontId="0" fillId="0" borderId="0" xfId="0" applyNumberFormat="1" applyAlignment="1">
      <alignment horizontal="right" vertical="top"/>
    </xf>
    <xf numFmtId="165" fontId="0" fillId="0" borderId="0" xfId="0" applyNumberFormat="1" applyAlignment="1">
      <alignment horizontal="right"/>
    </xf>
    <xf numFmtId="0" fontId="2" fillId="0" borderId="0" xfId="0" applyFont="1" applyAlignment="1">
      <alignment horizontal="left" wrapText="1"/>
    </xf>
    <xf numFmtId="165" fontId="0" fillId="0" borderId="0" xfId="0" applyNumberFormat="1" applyAlignment="1">
      <alignment horizontal="center" vertical="top"/>
    </xf>
    <xf numFmtId="170" fontId="0" fillId="0" borderId="0" xfId="1" applyNumberFormat="1" applyFont="1"/>
    <xf numFmtId="171" fontId="0" fillId="0" borderId="0" xfId="0" applyNumberFormat="1"/>
    <xf numFmtId="171" fontId="2" fillId="0" borderId="0" xfId="0" applyNumberFormat="1" applyFont="1"/>
    <xf numFmtId="43" fontId="0" fillId="0" borderId="0" xfId="0" applyNumberFormat="1"/>
    <xf numFmtId="0" fontId="2" fillId="0" borderId="0" xfId="0" applyFont="1" applyAlignment="1">
      <alignment wrapText="1"/>
    </xf>
    <xf numFmtId="171" fontId="0" fillId="0" borderId="0" xfId="0" applyNumberFormat="1" applyAlignment="1">
      <alignment vertical="top"/>
    </xf>
  </cellXfs>
  <cellStyles count="3">
    <cellStyle name="Comma" xfId="1" builtinId="3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42611-F811-7342-9F0A-42D6AFD8D6C1}">
  <sheetPr>
    <pageSetUpPr fitToPage="1"/>
  </sheetPr>
  <dimension ref="A1:I98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45317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8</v>
      </c>
      <c r="B12" s="15">
        <v>800</v>
      </c>
      <c r="C12" s="16" t="s">
        <v>9</v>
      </c>
    </row>
    <row r="13" spans="1:3" x14ac:dyDescent="0.2">
      <c r="A13" s="14"/>
      <c r="B13" s="15"/>
      <c r="C13" s="16"/>
    </row>
    <row r="14" spans="1:3" ht="17" x14ac:dyDescent="0.2">
      <c r="A14" s="14" t="s">
        <v>48</v>
      </c>
      <c r="B14" s="17">
        <v>400</v>
      </c>
      <c r="C14" s="16" t="s">
        <v>9</v>
      </c>
    </row>
    <row r="15" spans="1:3" x14ac:dyDescent="0.2">
      <c r="A15" s="14"/>
      <c r="B15" s="15"/>
      <c r="C15" s="16"/>
    </row>
    <row r="16" spans="1:3" x14ac:dyDescent="0.2">
      <c r="A16" s="1" t="s">
        <v>10</v>
      </c>
      <c r="B16" s="15">
        <f>SUM(B12:B14)</f>
        <v>1200</v>
      </c>
      <c r="C16" s="16"/>
    </row>
    <row r="17" spans="1:3" x14ac:dyDescent="0.2">
      <c r="A17" s="14"/>
      <c r="B17" s="15"/>
      <c r="C17" s="16"/>
    </row>
    <row r="18" spans="1:3" x14ac:dyDescent="0.2">
      <c r="A18" s="18" t="s">
        <v>11</v>
      </c>
      <c r="B18" s="15"/>
      <c r="C18" s="16"/>
    </row>
    <row r="19" spans="1:3" x14ac:dyDescent="0.2">
      <c r="A19" s="14"/>
      <c r="B19" s="15"/>
      <c r="C19" s="16"/>
    </row>
    <row r="20" spans="1:3" ht="17" x14ac:dyDescent="0.2">
      <c r="A20" s="1" t="s">
        <v>12</v>
      </c>
      <c r="B20" s="15">
        <f>-B87</f>
        <v>-200</v>
      </c>
      <c r="C20" s="16" t="s">
        <v>9</v>
      </c>
    </row>
    <row r="21" spans="1:3" x14ac:dyDescent="0.2">
      <c r="A21" s="14"/>
      <c r="B21" s="15"/>
      <c r="C21" s="16"/>
    </row>
    <row r="22" spans="1:3" x14ac:dyDescent="0.2">
      <c r="A22" s="4"/>
      <c r="B22" s="10"/>
    </row>
    <row r="23" spans="1:3" x14ac:dyDescent="0.2">
      <c r="A23" s="19" t="s">
        <v>13</v>
      </c>
      <c r="B23" s="20">
        <f>B16-B87</f>
        <v>1000</v>
      </c>
      <c r="C23" s="21"/>
    </row>
    <row r="24" spans="1:3" x14ac:dyDescent="0.2">
      <c r="A24" s="2"/>
    </row>
    <row r="25" spans="1:3" x14ac:dyDescent="0.2">
      <c r="A25" s="2"/>
    </row>
    <row r="26" spans="1:3" x14ac:dyDescent="0.2">
      <c r="A26" s="7" t="s">
        <v>14</v>
      </c>
      <c r="B26" s="7"/>
      <c r="C26" s="22"/>
    </row>
    <row r="27" spans="1:3" x14ac:dyDescent="0.2">
      <c r="A27" s="2" t="s">
        <v>15</v>
      </c>
      <c r="B27" s="3"/>
      <c r="C27" s="23"/>
    </row>
    <row r="28" spans="1:3" x14ac:dyDescent="0.2">
      <c r="A28" s="12">
        <v>45291</v>
      </c>
      <c r="B28" s="24"/>
      <c r="C28" s="24"/>
    </row>
    <row r="29" spans="1:3" x14ac:dyDescent="0.2">
      <c r="A29" s="13"/>
      <c r="B29" s="25"/>
      <c r="C29" s="24"/>
    </row>
    <row r="30" spans="1:3" x14ac:dyDescent="0.2">
      <c r="A30" s="2" t="s">
        <v>16</v>
      </c>
      <c r="B30" s="24"/>
      <c r="C30" s="24"/>
    </row>
    <row r="31" spans="1:3" x14ac:dyDescent="0.2">
      <c r="A31" s="26"/>
      <c r="B31" s="24"/>
      <c r="C31" s="26"/>
    </row>
    <row r="32" spans="1:3" x14ac:dyDescent="0.2">
      <c r="A32" s="13"/>
      <c r="B32" s="24"/>
      <c r="C32" s="24"/>
    </row>
    <row r="33" spans="1:3" x14ac:dyDescent="0.2">
      <c r="A33" s="14" t="s">
        <v>17</v>
      </c>
      <c r="B33" s="27"/>
      <c r="C33" s="16"/>
    </row>
    <row r="34" spans="1:3" x14ac:dyDescent="0.2">
      <c r="A34" s="14" t="s">
        <v>18</v>
      </c>
      <c r="B34" s="27"/>
      <c r="C34" s="16"/>
    </row>
    <row r="35" spans="1:3" x14ac:dyDescent="0.2">
      <c r="A35" s="1" t="s">
        <v>19</v>
      </c>
      <c r="B35" s="27"/>
      <c r="C35" s="16"/>
    </row>
    <row r="36" spans="1:3" ht="85" x14ac:dyDescent="0.2">
      <c r="A36" s="1" t="s">
        <v>20</v>
      </c>
      <c r="B36" s="28">
        <v>184</v>
      </c>
      <c r="C36" s="16" t="s">
        <v>21</v>
      </c>
    </row>
    <row r="37" spans="1:3" x14ac:dyDescent="0.2">
      <c r="A37" s="1"/>
      <c r="B37" s="27"/>
      <c r="C37" s="16"/>
    </row>
    <row r="38" spans="1:3" x14ac:dyDescent="0.2">
      <c r="A38" s="14"/>
      <c r="B38" s="27"/>
      <c r="C38" s="11"/>
    </row>
    <row r="39" spans="1:3" x14ac:dyDescent="0.2">
      <c r="A39" s="1" t="s">
        <v>22</v>
      </c>
      <c r="B39" s="27"/>
      <c r="C39" s="11"/>
    </row>
    <row r="40" spans="1:3" x14ac:dyDescent="0.2">
      <c r="A40" s="14"/>
      <c r="B40" s="27"/>
      <c r="C40" s="11"/>
    </row>
    <row r="41" spans="1:3" x14ac:dyDescent="0.2">
      <c r="A41" s="14" t="s">
        <v>23</v>
      </c>
      <c r="B41" s="27"/>
      <c r="C41" s="16"/>
    </row>
    <row r="42" spans="1:3" x14ac:dyDescent="0.2">
      <c r="A42" s="14" t="s">
        <v>24</v>
      </c>
      <c r="B42" s="27"/>
      <c r="C42" s="11"/>
    </row>
    <row r="43" spans="1:3" x14ac:dyDescent="0.2">
      <c r="A43" s="14"/>
      <c r="B43" s="27"/>
      <c r="C43" s="11"/>
    </row>
    <row r="44" spans="1:3" x14ac:dyDescent="0.2">
      <c r="A44" s="14" t="s">
        <v>25</v>
      </c>
      <c r="B44" s="27"/>
      <c r="C44" s="11"/>
    </row>
    <row r="45" spans="1:3" x14ac:dyDescent="0.2">
      <c r="A45" s="14" t="s">
        <v>26</v>
      </c>
      <c r="B45" s="27"/>
      <c r="C45" s="16"/>
    </row>
    <row r="46" spans="1:3" x14ac:dyDescent="0.2">
      <c r="A46" s="14" t="s">
        <v>27</v>
      </c>
      <c r="B46" s="27"/>
      <c r="C46" s="11"/>
    </row>
    <row r="47" spans="1:3" x14ac:dyDescent="0.2">
      <c r="A47" s="14" t="s">
        <v>28</v>
      </c>
      <c r="B47" s="27"/>
      <c r="C47" s="11"/>
    </row>
    <row r="48" spans="1:3" x14ac:dyDescent="0.2">
      <c r="A48" s="14"/>
      <c r="B48" s="27"/>
      <c r="C48" s="11"/>
    </row>
    <row r="49" spans="1:3" x14ac:dyDescent="0.2">
      <c r="A49" s="14" t="s">
        <v>29</v>
      </c>
      <c r="B49" s="27"/>
      <c r="C49" s="16"/>
    </row>
    <row r="50" spans="1:3" x14ac:dyDescent="0.2">
      <c r="A50" s="14" t="s">
        <v>30</v>
      </c>
      <c r="B50" s="27"/>
      <c r="C50" s="11"/>
    </row>
    <row r="51" spans="1:3" x14ac:dyDescent="0.2">
      <c r="A51" s="14" t="s">
        <v>31</v>
      </c>
      <c r="B51" s="27"/>
      <c r="C51" s="16"/>
    </row>
    <row r="52" spans="1:3" x14ac:dyDescent="0.2">
      <c r="A52" s="14" t="s">
        <v>32</v>
      </c>
      <c r="B52" s="27"/>
      <c r="C52" s="16"/>
    </row>
    <row r="53" spans="1:3" x14ac:dyDescent="0.2">
      <c r="A53" s="14"/>
      <c r="B53" s="27"/>
      <c r="C53" s="11"/>
    </row>
    <row r="54" spans="1:3" x14ac:dyDescent="0.2">
      <c r="A54" s="14" t="s">
        <v>33</v>
      </c>
      <c r="B54" s="27"/>
      <c r="C54" s="16"/>
    </row>
    <row r="55" spans="1:3" x14ac:dyDescent="0.2">
      <c r="A55" s="14"/>
      <c r="B55" s="27"/>
      <c r="C55" s="11"/>
    </row>
    <row r="56" spans="1:3" x14ac:dyDescent="0.2">
      <c r="A56" s="14" t="s">
        <v>34</v>
      </c>
      <c r="B56" s="27"/>
      <c r="C56" s="11"/>
    </row>
    <row r="57" spans="1:3" x14ac:dyDescent="0.2">
      <c r="A57" s="29"/>
      <c r="B57" s="30"/>
      <c r="C57" s="31"/>
    </row>
    <row r="58" spans="1:3" x14ac:dyDescent="0.2">
      <c r="A58" s="32" t="s">
        <v>14</v>
      </c>
      <c r="B58" s="33">
        <f>B36+B56</f>
        <v>184</v>
      </c>
      <c r="C58" s="34"/>
    </row>
    <row r="59" spans="1:3" x14ac:dyDescent="0.2">
      <c r="B59" s="10"/>
      <c r="C59" s="11"/>
    </row>
    <row r="60" spans="1:3" x14ac:dyDescent="0.2">
      <c r="B60" s="3"/>
      <c r="C60" s="10"/>
    </row>
    <row r="61" spans="1:3" x14ac:dyDescent="0.2">
      <c r="A61" s="35" t="s">
        <v>35</v>
      </c>
      <c r="B61" s="36" t="s">
        <v>36</v>
      </c>
      <c r="C61" s="10"/>
    </row>
    <row r="62" spans="1:3" x14ac:dyDescent="0.2">
      <c r="A62" s="35" t="s">
        <v>37</v>
      </c>
      <c r="B62" s="36" t="s">
        <v>36</v>
      </c>
      <c r="C62" s="10"/>
    </row>
    <row r="63" spans="1:3" x14ac:dyDescent="0.2">
      <c r="A63" s="35" t="s">
        <v>38</v>
      </c>
      <c r="B63" s="37">
        <f>ROUND((B23/B58),1)</f>
        <v>5.4</v>
      </c>
      <c r="C63" s="10"/>
    </row>
    <row r="66" spans="1:3" x14ac:dyDescent="0.2">
      <c r="A66" s="7" t="s">
        <v>39</v>
      </c>
      <c r="B66" s="8"/>
      <c r="C66" s="9"/>
    </row>
    <row r="67" spans="1:3" x14ac:dyDescent="0.2">
      <c r="C67" s="10"/>
    </row>
    <row r="68" spans="1:3" x14ac:dyDescent="0.2">
      <c r="A68" t="s">
        <v>40</v>
      </c>
      <c r="C68" s="10"/>
    </row>
    <row r="69" spans="1:3" x14ac:dyDescent="0.2">
      <c r="A69" s="14" t="s">
        <v>41</v>
      </c>
    </row>
    <row r="70" spans="1:3" x14ac:dyDescent="0.2">
      <c r="A70" s="14" t="s">
        <v>42</v>
      </c>
    </row>
    <row r="71" spans="1:3" x14ac:dyDescent="0.2">
      <c r="A71" t="s">
        <v>43</v>
      </c>
    </row>
    <row r="72" spans="1:3" x14ac:dyDescent="0.2">
      <c r="C72" s="11"/>
    </row>
    <row r="73" spans="1:3" x14ac:dyDescent="0.2">
      <c r="A73" s="38"/>
      <c r="B73" s="38"/>
      <c r="C73" s="9"/>
    </row>
    <row r="74" spans="1:3" x14ac:dyDescent="0.2">
      <c r="C74" s="39"/>
    </row>
    <row r="75" spans="1:3" x14ac:dyDescent="0.2">
      <c r="C75" s="39"/>
    </row>
    <row r="76" spans="1:3" x14ac:dyDescent="0.2">
      <c r="B76" s="3" t="s">
        <v>3</v>
      </c>
    </row>
    <row r="77" spans="1:3" x14ac:dyDescent="0.2">
      <c r="B77" s="3"/>
    </row>
    <row r="78" spans="1:3" x14ac:dyDescent="0.2">
      <c r="B78" s="5" t="s">
        <v>5</v>
      </c>
    </row>
    <row r="79" spans="1:3" x14ac:dyDescent="0.2">
      <c r="B79" s="5"/>
    </row>
    <row r="80" spans="1:3" x14ac:dyDescent="0.2">
      <c r="B80" s="40">
        <v>45317</v>
      </c>
    </row>
    <row r="81" spans="1:9" x14ac:dyDescent="0.2">
      <c r="A81" s="2" t="s">
        <v>16</v>
      </c>
      <c r="B81" s="5"/>
    </row>
    <row r="82" spans="1:9" x14ac:dyDescent="0.2">
      <c r="A82" s="41"/>
      <c r="B82" s="5"/>
    </row>
    <row r="84" spans="1:9" ht="17" x14ac:dyDescent="0.2">
      <c r="A84" s="14" t="s">
        <v>44</v>
      </c>
      <c r="B84" s="15">
        <v>200</v>
      </c>
      <c r="C84" s="16" t="s">
        <v>9</v>
      </c>
    </row>
    <row r="85" spans="1:9" x14ac:dyDescent="0.2">
      <c r="A85" s="14" t="s">
        <v>45</v>
      </c>
      <c r="B85" s="15"/>
      <c r="C85" s="16"/>
    </row>
    <row r="86" spans="1:9" x14ac:dyDescent="0.2">
      <c r="A86" t="s">
        <v>46</v>
      </c>
      <c r="B86" s="30"/>
      <c r="C86" s="16"/>
    </row>
    <row r="87" spans="1:9" x14ac:dyDescent="0.2">
      <c r="A87" s="2" t="s">
        <v>12</v>
      </c>
      <c r="B87" s="42">
        <f>SUM(B84:B86)</f>
        <v>200</v>
      </c>
    </row>
    <row r="90" spans="1:9" x14ac:dyDescent="0.2">
      <c r="A90" s="43" t="s">
        <v>47</v>
      </c>
    </row>
    <row r="94" spans="1:9" x14ac:dyDescent="0.2">
      <c r="E94" s="16"/>
      <c r="F94" s="16"/>
      <c r="G94" s="16"/>
      <c r="H94" s="16"/>
      <c r="I94" s="16"/>
    </row>
    <row r="97" spans="2:2" x14ac:dyDescent="0.2">
      <c r="B97" s="44"/>
    </row>
    <row r="98" spans="2:2" x14ac:dyDescent="0.2">
      <c r="B98" s="44"/>
    </row>
  </sheetData>
  <sheetProtection algorithmName="SHA-512" hashValue="953trr0XONCbX0yXFNgBxsPcR7m29B7uUpMHsegFixzgT7QRft8BaE5j3kyflxzeYCpNFTGEOks4XxHqDCfDlA==" saltValue="2BRuT6r3KFvEfwGU28Skug==" spinCount="100000" sheet="1" objects="1" scenarios="1"/>
  <pageMargins left="0.7" right="0.7" top="0.75" bottom="0.75" header="0.3" footer="0.3"/>
  <pageSetup paperSize="9" scale="51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EA4A1-64B4-0841-84EA-AFA5DCAF41F5}">
  <sheetPr>
    <pageSetUpPr fitToPage="1"/>
  </sheetPr>
  <dimension ref="A1:J107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12.6640625" hidden="1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49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3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45412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13"/>
      <c r="B11" s="10"/>
      <c r="C11" s="10"/>
      <c r="D11" s="11"/>
    </row>
    <row r="12" spans="1:4" ht="34" x14ac:dyDescent="0.2">
      <c r="A12" s="14" t="s">
        <v>50</v>
      </c>
      <c r="B12" s="15">
        <v>356000</v>
      </c>
      <c r="C12" s="15"/>
      <c r="D12" s="16" t="s">
        <v>51</v>
      </c>
    </row>
    <row r="13" spans="1:4" x14ac:dyDescent="0.2">
      <c r="A13" s="14"/>
      <c r="B13" s="15"/>
      <c r="C13" s="15"/>
      <c r="D13" s="16"/>
    </row>
    <row r="14" spans="1:4" ht="34" x14ac:dyDescent="0.2">
      <c r="A14" s="14" t="s">
        <v>48</v>
      </c>
      <c r="B14" s="17">
        <v>79000</v>
      </c>
      <c r="C14" s="15"/>
      <c r="D14" s="16" t="s">
        <v>51</v>
      </c>
    </row>
    <row r="15" spans="1:4" x14ac:dyDescent="0.2">
      <c r="A15" s="14"/>
      <c r="B15" s="15"/>
      <c r="C15" s="15"/>
      <c r="D15" s="16"/>
    </row>
    <row r="16" spans="1:4" x14ac:dyDescent="0.2">
      <c r="A16" s="1" t="s">
        <v>10</v>
      </c>
      <c r="B16" s="15">
        <f>SUM(B12:B14)</f>
        <v>435000</v>
      </c>
      <c r="C16" s="15"/>
      <c r="D16" s="16"/>
    </row>
    <row r="17" spans="1:4" x14ac:dyDescent="0.2">
      <c r="A17" s="1"/>
      <c r="B17" s="15"/>
      <c r="C17" s="15"/>
      <c r="D17" s="16"/>
    </row>
    <row r="18" spans="1:4" x14ac:dyDescent="0.2">
      <c r="A18" s="14"/>
      <c r="B18" s="15"/>
      <c r="C18" s="15"/>
      <c r="D18" s="16"/>
    </row>
    <row r="19" spans="1:4" x14ac:dyDescent="0.2">
      <c r="A19" s="18" t="s">
        <v>11</v>
      </c>
      <c r="B19" s="15"/>
      <c r="C19" s="15"/>
      <c r="D19" s="16"/>
    </row>
    <row r="20" spans="1:4" x14ac:dyDescent="0.2">
      <c r="A20" s="14"/>
      <c r="B20" s="15"/>
      <c r="C20" s="15"/>
      <c r="D20" s="16"/>
    </row>
    <row r="21" spans="1:4" ht="34" x14ac:dyDescent="0.2">
      <c r="A21" s="14" t="s">
        <v>52</v>
      </c>
      <c r="B21" s="15">
        <f>-B96</f>
        <v>239000</v>
      </c>
      <c r="C21" s="15"/>
      <c r="D21" s="16" t="s">
        <v>53</v>
      </c>
    </row>
    <row r="22" spans="1:4" x14ac:dyDescent="0.2">
      <c r="A22" s="14"/>
      <c r="B22" s="15"/>
      <c r="C22" s="15"/>
      <c r="D22" s="16"/>
    </row>
    <row r="23" spans="1:4" x14ac:dyDescent="0.2">
      <c r="A23" s="4"/>
      <c r="B23" s="10"/>
      <c r="C23" s="10"/>
    </row>
    <row r="24" spans="1:4" x14ac:dyDescent="0.2">
      <c r="A24" s="19" t="s">
        <v>13</v>
      </c>
      <c r="B24" s="20">
        <f>B16-B96</f>
        <v>674000</v>
      </c>
      <c r="C24" s="20"/>
      <c r="D24" s="21"/>
    </row>
    <row r="25" spans="1:4" x14ac:dyDescent="0.2">
      <c r="A25" s="2"/>
    </row>
    <row r="26" spans="1:4" x14ac:dyDescent="0.2">
      <c r="A26" s="2"/>
    </row>
    <row r="27" spans="1:4" x14ac:dyDescent="0.2">
      <c r="A27" s="7" t="s">
        <v>14</v>
      </c>
      <c r="B27" s="7"/>
      <c r="C27" s="7"/>
      <c r="D27" s="22"/>
    </row>
    <row r="28" spans="1:4" x14ac:dyDescent="0.2">
      <c r="A28" s="2" t="s">
        <v>15</v>
      </c>
      <c r="B28" s="3"/>
      <c r="C28" s="3"/>
      <c r="D28" s="23"/>
    </row>
    <row r="29" spans="1:4" x14ac:dyDescent="0.2">
      <c r="A29" s="12">
        <v>45291</v>
      </c>
      <c r="B29" s="24"/>
      <c r="C29" s="24"/>
      <c r="D29" s="24"/>
    </row>
    <row r="30" spans="1:4" x14ac:dyDescent="0.2">
      <c r="A30" s="13"/>
      <c r="B30" s="25"/>
      <c r="C30" s="25"/>
      <c r="D30" s="24"/>
    </row>
    <row r="31" spans="1:4" x14ac:dyDescent="0.2">
      <c r="A31" s="2" t="s">
        <v>16</v>
      </c>
      <c r="B31" s="24"/>
      <c r="C31" s="24"/>
      <c r="D31" s="24"/>
    </row>
    <row r="32" spans="1:4" x14ac:dyDescent="0.2">
      <c r="A32" s="26"/>
      <c r="B32" s="24"/>
      <c r="C32" s="24"/>
      <c r="D32" s="26"/>
    </row>
    <row r="33" spans="1:4" x14ac:dyDescent="0.2">
      <c r="A33" s="13"/>
      <c r="B33" s="24"/>
      <c r="C33" s="24"/>
      <c r="D33" s="24"/>
    </row>
    <row r="34" spans="1:4" ht="34" x14ac:dyDescent="0.2">
      <c r="A34" s="14" t="s">
        <v>17</v>
      </c>
      <c r="B34" s="28">
        <v>456453</v>
      </c>
      <c r="C34" s="28">
        <v>372718</v>
      </c>
      <c r="D34" s="16" t="s">
        <v>54</v>
      </c>
    </row>
    <row r="35" spans="1:4" x14ac:dyDescent="0.2">
      <c r="A35" s="14" t="s">
        <v>18</v>
      </c>
      <c r="B35" s="28"/>
      <c r="C35" s="28"/>
      <c r="D35" s="16"/>
    </row>
    <row r="36" spans="1:4" ht="34" x14ac:dyDescent="0.2">
      <c r="A36" s="1" t="s">
        <v>19</v>
      </c>
      <c r="B36" s="28">
        <v>16034</v>
      </c>
      <c r="C36" s="28">
        <v>7822</v>
      </c>
      <c r="D36" s="16" t="s">
        <v>54</v>
      </c>
    </row>
    <row r="37" spans="1:4" x14ac:dyDescent="0.2">
      <c r="A37" s="14"/>
      <c r="B37" s="28"/>
      <c r="C37" s="28"/>
      <c r="D37" s="11"/>
    </row>
    <row r="38" spans="1:4" x14ac:dyDescent="0.2">
      <c r="A38" s="1" t="s">
        <v>22</v>
      </c>
      <c r="B38" s="28"/>
      <c r="C38" s="28"/>
      <c r="D38" s="11"/>
    </row>
    <row r="39" spans="1:4" x14ac:dyDescent="0.2">
      <c r="A39" s="14"/>
      <c r="B39" s="28"/>
      <c r="C39" s="28"/>
      <c r="D39" s="11"/>
    </row>
    <row r="40" spans="1:4" ht="34" x14ac:dyDescent="0.2">
      <c r="A40" s="14" t="s">
        <v>23</v>
      </c>
      <c r="B40" s="28">
        <v>-280</v>
      </c>
      <c r="C40" s="28">
        <v>-569</v>
      </c>
      <c r="D40" s="16" t="s">
        <v>54</v>
      </c>
    </row>
    <row r="41" spans="1:4" x14ac:dyDescent="0.2">
      <c r="A41" s="14" t="s">
        <v>24</v>
      </c>
      <c r="B41" s="28"/>
      <c r="C41" s="28"/>
      <c r="D41" s="11"/>
    </row>
    <row r="42" spans="1:4" x14ac:dyDescent="0.2">
      <c r="A42" s="14"/>
      <c r="B42" s="28"/>
      <c r="C42" s="28"/>
      <c r="D42" s="11"/>
    </row>
    <row r="43" spans="1:4" x14ac:dyDescent="0.2">
      <c r="A43" s="14" t="s">
        <v>25</v>
      </c>
      <c r="B43" s="28"/>
      <c r="C43" s="28"/>
      <c r="D43" s="11"/>
    </row>
    <row r="44" spans="1:4" x14ac:dyDescent="0.2">
      <c r="A44" s="14" t="s">
        <v>26</v>
      </c>
      <c r="B44" s="28"/>
      <c r="C44" s="28"/>
      <c r="D44" s="16"/>
    </row>
    <row r="45" spans="1:4" x14ac:dyDescent="0.2">
      <c r="A45" s="14" t="s">
        <v>27</v>
      </c>
      <c r="B45" s="28"/>
      <c r="C45" s="28"/>
      <c r="D45" s="11"/>
    </row>
    <row r="46" spans="1:4" x14ac:dyDescent="0.2">
      <c r="A46" s="1" t="s">
        <v>55</v>
      </c>
      <c r="B46" s="28"/>
      <c r="C46" s="28"/>
      <c r="D46" s="11"/>
    </row>
    <row r="47" spans="1:4" ht="34" x14ac:dyDescent="0.2">
      <c r="A47" s="45" t="s">
        <v>56</v>
      </c>
      <c r="B47" s="28">
        <v>1500</v>
      </c>
      <c r="C47" s="28">
        <v>1200</v>
      </c>
      <c r="D47" s="16" t="s">
        <v>54</v>
      </c>
    </row>
    <row r="48" spans="1:4" ht="34" x14ac:dyDescent="0.2">
      <c r="A48" s="46" t="s">
        <v>57</v>
      </c>
      <c r="B48" s="28">
        <v>800</v>
      </c>
      <c r="C48" s="28">
        <v>800</v>
      </c>
      <c r="D48" s="16" t="s">
        <v>54</v>
      </c>
    </row>
    <row r="49" spans="1:4" ht="34" x14ac:dyDescent="0.2">
      <c r="A49" s="46" t="s">
        <v>67</v>
      </c>
      <c r="B49" s="28">
        <v>1500</v>
      </c>
      <c r="C49" s="28">
        <v>300</v>
      </c>
      <c r="D49" s="16" t="s">
        <v>54</v>
      </c>
    </row>
    <row r="50" spans="1:4" ht="34" x14ac:dyDescent="0.2">
      <c r="A50" s="45" t="s">
        <v>58</v>
      </c>
      <c r="B50" s="28">
        <v>0</v>
      </c>
      <c r="C50" s="28">
        <v>500</v>
      </c>
      <c r="D50" s="16" t="s">
        <v>54</v>
      </c>
    </row>
    <row r="51" spans="1:4" ht="34" x14ac:dyDescent="0.2">
      <c r="A51" s="46" t="s">
        <v>59</v>
      </c>
      <c r="B51" s="28">
        <v>2883</v>
      </c>
      <c r="C51" s="28">
        <v>1305</v>
      </c>
      <c r="D51" s="16" t="s">
        <v>54</v>
      </c>
    </row>
    <row r="52" spans="1:4" x14ac:dyDescent="0.2">
      <c r="A52" s="14"/>
      <c r="B52" s="28"/>
      <c r="C52" s="28"/>
      <c r="D52" s="11"/>
    </row>
    <row r="53" spans="1:4" x14ac:dyDescent="0.2">
      <c r="A53" s="14"/>
      <c r="B53" s="28"/>
      <c r="C53" s="28"/>
      <c r="D53" s="11"/>
    </row>
    <row r="54" spans="1:4" x14ac:dyDescent="0.2">
      <c r="A54" s="14"/>
      <c r="B54" s="28"/>
      <c r="C54" s="28"/>
      <c r="D54" s="11"/>
    </row>
    <row r="55" spans="1:4" x14ac:dyDescent="0.2">
      <c r="A55" s="14"/>
      <c r="B55" s="28"/>
      <c r="C55" s="28"/>
      <c r="D55" s="11"/>
    </row>
    <row r="56" spans="1:4" x14ac:dyDescent="0.2">
      <c r="A56" s="14"/>
      <c r="B56" s="28"/>
      <c r="C56" s="28"/>
      <c r="D56" s="11"/>
    </row>
    <row r="57" spans="1:4" x14ac:dyDescent="0.2">
      <c r="A57" s="14" t="s">
        <v>29</v>
      </c>
      <c r="B57" s="28"/>
      <c r="C57" s="28"/>
      <c r="D57" s="16"/>
    </row>
    <row r="58" spans="1:4" x14ac:dyDescent="0.2">
      <c r="A58" s="14" t="s">
        <v>30</v>
      </c>
      <c r="B58" s="28"/>
      <c r="C58" s="28"/>
      <c r="D58" s="11"/>
    </row>
    <row r="59" spans="1:4" x14ac:dyDescent="0.2">
      <c r="A59" s="14" t="s">
        <v>31</v>
      </c>
      <c r="B59" s="28"/>
      <c r="C59" s="28"/>
      <c r="D59" s="16"/>
    </row>
    <row r="60" spans="1:4" ht="34" x14ac:dyDescent="0.2">
      <c r="A60" s="14" t="s">
        <v>32</v>
      </c>
      <c r="B60" s="28">
        <v>12564</v>
      </c>
      <c r="C60" s="28">
        <v>11364</v>
      </c>
      <c r="D60" s="16" t="s">
        <v>54</v>
      </c>
    </row>
    <row r="61" spans="1:4" x14ac:dyDescent="0.2">
      <c r="A61" s="14"/>
      <c r="B61" s="28"/>
      <c r="C61" s="28"/>
      <c r="D61" s="11"/>
    </row>
    <row r="62" spans="1:4" ht="34" x14ac:dyDescent="0.2">
      <c r="A62" s="14" t="s">
        <v>33</v>
      </c>
      <c r="B62" s="28">
        <f>3725+4387</f>
        <v>8112</v>
      </c>
      <c r="C62" s="28">
        <f>3689+3642</f>
        <v>7331</v>
      </c>
      <c r="D62" s="16" t="s">
        <v>54</v>
      </c>
    </row>
    <row r="63" spans="1:4" x14ac:dyDescent="0.2">
      <c r="A63" s="14"/>
      <c r="B63" s="28"/>
      <c r="C63" s="28"/>
      <c r="D63" s="11"/>
    </row>
    <row r="64" spans="1:4" x14ac:dyDescent="0.2">
      <c r="A64" s="14" t="s">
        <v>34</v>
      </c>
      <c r="B64" s="28">
        <f>SUM(B40:B62)</f>
        <v>27079</v>
      </c>
      <c r="C64" s="28">
        <f>SUM(C40:C62)</f>
        <v>22231</v>
      </c>
      <c r="D64" s="11"/>
    </row>
    <row r="65" spans="1:4" x14ac:dyDescent="0.2">
      <c r="A65" s="29"/>
      <c r="B65" s="30"/>
      <c r="C65" s="30"/>
      <c r="D65" s="31"/>
    </row>
    <row r="66" spans="1:4" x14ac:dyDescent="0.2">
      <c r="A66" s="32" t="s">
        <v>14</v>
      </c>
      <c r="B66" s="33">
        <f>B36+B64</f>
        <v>43113</v>
      </c>
      <c r="C66" s="33">
        <f>C36+C64</f>
        <v>30053</v>
      </c>
      <c r="D66" s="34"/>
    </row>
    <row r="67" spans="1:4" x14ac:dyDescent="0.2">
      <c r="B67" s="10"/>
      <c r="C67" s="10"/>
      <c r="D67" s="11"/>
    </row>
    <row r="68" spans="1:4" x14ac:dyDescent="0.2">
      <c r="B68" s="3"/>
      <c r="C68" s="3"/>
      <c r="D68" s="10"/>
    </row>
    <row r="69" spans="1:4" x14ac:dyDescent="0.2">
      <c r="A69" s="35" t="s">
        <v>35</v>
      </c>
      <c r="B69" s="37">
        <f>ROUND((B24/B34),1)</f>
        <v>1.5</v>
      </c>
      <c r="C69" s="37">
        <f>ROUND((B24/C34),1)</f>
        <v>1.8</v>
      </c>
      <c r="D69" s="10"/>
    </row>
    <row r="70" spans="1:4" x14ac:dyDescent="0.2">
      <c r="A70" s="35" t="s">
        <v>37</v>
      </c>
      <c r="B70" s="37">
        <f>ROUND((B24/B36),1)</f>
        <v>42</v>
      </c>
      <c r="C70" s="37">
        <f>ROUND((B24/C36),1)</f>
        <v>86.2</v>
      </c>
      <c r="D70" s="10"/>
    </row>
    <row r="71" spans="1:4" x14ac:dyDescent="0.2">
      <c r="A71" s="35" t="s">
        <v>38</v>
      </c>
      <c r="B71" s="37">
        <f>ROUND((B24/B66),1)</f>
        <v>15.6</v>
      </c>
      <c r="C71" s="37">
        <f>ROUND((B24/C66),1)</f>
        <v>22.4</v>
      </c>
      <c r="D71" s="10"/>
    </row>
    <row r="74" spans="1:4" x14ac:dyDescent="0.2">
      <c r="A74" s="7" t="s">
        <v>39</v>
      </c>
      <c r="B74" s="8"/>
      <c r="C74" s="8"/>
      <c r="D74" s="9"/>
    </row>
    <row r="75" spans="1:4" x14ac:dyDescent="0.2">
      <c r="D75" s="10"/>
    </row>
    <row r="76" spans="1:4" x14ac:dyDescent="0.2">
      <c r="A76" s="14" t="s">
        <v>60</v>
      </c>
    </row>
    <row r="77" spans="1:4" x14ac:dyDescent="0.2">
      <c r="A77" t="s">
        <v>61</v>
      </c>
    </row>
    <row r="78" spans="1:4" x14ac:dyDescent="0.2">
      <c r="A78" t="s">
        <v>62</v>
      </c>
    </row>
    <row r="79" spans="1:4" x14ac:dyDescent="0.2">
      <c r="A79" s="14" t="s">
        <v>63</v>
      </c>
    </row>
    <row r="80" spans="1:4" x14ac:dyDescent="0.2">
      <c r="A80" t="s">
        <v>64</v>
      </c>
      <c r="D80" s="11"/>
    </row>
    <row r="81" spans="1:4" x14ac:dyDescent="0.2">
      <c r="D81" s="11"/>
    </row>
    <row r="82" spans="1:4" x14ac:dyDescent="0.2">
      <c r="A82" s="38"/>
      <c r="B82" s="38"/>
      <c r="C82" s="38"/>
      <c r="D82" s="9"/>
    </row>
    <row r="83" spans="1:4" x14ac:dyDescent="0.2">
      <c r="D83" s="39"/>
    </row>
    <row r="84" spans="1:4" x14ac:dyDescent="0.2">
      <c r="D84" s="39"/>
    </row>
    <row r="85" spans="1:4" x14ac:dyDescent="0.2">
      <c r="B85" s="3" t="s">
        <v>3</v>
      </c>
      <c r="C85" s="3"/>
    </row>
    <row r="86" spans="1:4" x14ac:dyDescent="0.2">
      <c r="B86" s="3"/>
      <c r="C86" s="3"/>
    </row>
    <row r="87" spans="1:4" x14ac:dyDescent="0.2">
      <c r="B87" s="5" t="s">
        <v>5</v>
      </c>
      <c r="C87" s="5"/>
    </row>
    <row r="88" spans="1:4" x14ac:dyDescent="0.2">
      <c r="B88" s="5"/>
      <c r="C88" s="5"/>
    </row>
    <row r="89" spans="1:4" x14ac:dyDescent="0.2">
      <c r="B89" s="40">
        <v>45412</v>
      </c>
      <c r="C89" s="40"/>
    </row>
    <row r="90" spans="1:4" x14ac:dyDescent="0.2">
      <c r="A90" s="2" t="s">
        <v>16</v>
      </c>
      <c r="B90" s="5"/>
      <c r="C90" s="5"/>
    </row>
    <row r="91" spans="1:4" x14ac:dyDescent="0.2">
      <c r="A91" s="41"/>
      <c r="B91" s="5"/>
      <c r="C91" s="5"/>
    </row>
    <row r="93" spans="1:4" ht="34" x14ac:dyDescent="0.2">
      <c r="A93" s="14" t="s">
        <v>65</v>
      </c>
      <c r="B93" s="15">
        <v>12000</v>
      </c>
      <c r="C93" s="15"/>
      <c r="D93" s="16" t="s">
        <v>51</v>
      </c>
    </row>
    <row r="94" spans="1:4" ht="34" x14ac:dyDescent="0.2">
      <c r="A94" s="14" t="s">
        <v>66</v>
      </c>
      <c r="B94" s="15">
        <v>-246000</v>
      </c>
      <c r="C94" s="15"/>
      <c r="D94" s="16" t="s">
        <v>51</v>
      </c>
    </row>
    <row r="95" spans="1:4" ht="34" x14ac:dyDescent="0.2">
      <c r="A95" s="14" t="s">
        <v>46</v>
      </c>
      <c r="B95" s="17">
        <v>-5000</v>
      </c>
      <c r="C95" s="47"/>
      <c r="D95" s="16" t="s">
        <v>51</v>
      </c>
    </row>
    <row r="96" spans="1:4" x14ac:dyDescent="0.2">
      <c r="A96" s="2" t="s">
        <v>52</v>
      </c>
      <c r="B96" s="42">
        <f>SUM(B93:B95)</f>
        <v>-239000</v>
      </c>
      <c r="C96" s="42"/>
    </row>
    <row r="99" spans="1:10" x14ac:dyDescent="0.2">
      <c r="A99" s="43" t="s">
        <v>47</v>
      </c>
    </row>
    <row r="103" spans="1:10" x14ac:dyDescent="0.2">
      <c r="F103" s="16"/>
      <c r="G103" s="16"/>
      <c r="H103" s="16"/>
      <c r="I103" s="16"/>
      <c r="J103" s="16"/>
    </row>
    <row r="106" spans="1:10" x14ac:dyDescent="0.2">
      <c r="B106" s="44"/>
      <c r="C106" s="44"/>
    </row>
    <row r="107" spans="1:10" x14ac:dyDescent="0.2">
      <c r="B107" s="44"/>
      <c r="C107" s="44"/>
    </row>
  </sheetData>
  <sheetProtection algorithmName="SHA-512" hashValue="W9fgeteUkQqjGuxsUb7fpy/Rr5mwAIUxWc7WMyRVsI8C1r+asL5AaQkAQEkAbaMTfquRXGqfS3YD+cZpmtWq1w==" saltValue="n/KSteLT7cx39C45cahRLA==" spinCount="100000" sheet="1" objects="1" scenarios="1"/>
  <pageMargins left="0.7" right="0.7" top="0.75" bottom="0.75" header="0.3" footer="0.3"/>
  <pageSetup paperSize="9" scale="41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1293ED-DEEF-0C4B-B8A6-763184E9F54E}">
  <sheetPr>
    <pageSetUpPr fitToPage="1"/>
  </sheetPr>
  <dimension ref="A1:J104"/>
  <sheetViews>
    <sheetView zoomScaleNormal="100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12.6640625" hidden="1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68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/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/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45435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13"/>
      <c r="B11" s="10"/>
      <c r="C11" s="10"/>
      <c r="D11" s="11"/>
    </row>
    <row r="12" spans="1:4" ht="17" x14ac:dyDescent="0.2">
      <c r="A12" s="14" t="s">
        <v>50</v>
      </c>
      <c r="B12" s="15">
        <v>377500</v>
      </c>
      <c r="C12" s="15"/>
      <c r="D12" s="16" t="s">
        <v>69</v>
      </c>
    </row>
    <row r="13" spans="1:4" x14ac:dyDescent="0.2">
      <c r="A13" s="14"/>
      <c r="B13" s="15"/>
      <c r="C13" s="15"/>
      <c r="D13" s="16"/>
    </row>
    <row r="14" spans="1:4" ht="17" x14ac:dyDescent="0.2">
      <c r="A14" s="14" t="s">
        <v>70</v>
      </c>
      <c r="B14" s="17">
        <v>87700</v>
      </c>
      <c r="C14" s="15"/>
      <c r="D14" s="16" t="s">
        <v>69</v>
      </c>
    </row>
    <row r="15" spans="1:4" x14ac:dyDescent="0.2">
      <c r="A15" s="14"/>
      <c r="B15" s="15"/>
      <c r="C15" s="15"/>
      <c r="D15" s="16"/>
    </row>
    <row r="16" spans="1:4" x14ac:dyDescent="0.2">
      <c r="A16" s="1" t="s">
        <v>10</v>
      </c>
      <c r="B16" s="15">
        <f>SUM(B12:B14)</f>
        <v>465200</v>
      </c>
      <c r="C16" s="15"/>
      <c r="D16" s="16"/>
    </row>
    <row r="17" spans="1:4" x14ac:dyDescent="0.2">
      <c r="A17" s="1"/>
      <c r="B17" s="15"/>
      <c r="C17" s="15"/>
      <c r="D17" s="16"/>
    </row>
    <row r="18" spans="1:4" x14ac:dyDescent="0.2">
      <c r="A18" s="1" t="s">
        <v>71</v>
      </c>
      <c r="B18" s="15"/>
      <c r="C18" s="15"/>
      <c r="D18" s="16"/>
    </row>
    <row r="19" spans="1:4" ht="17" x14ac:dyDescent="0.2">
      <c r="A19" s="48">
        <v>0.8</v>
      </c>
      <c r="B19" s="15"/>
      <c r="C19" s="15"/>
      <c r="D19" s="16" t="s">
        <v>69</v>
      </c>
    </row>
    <row r="20" spans="1:4" x14ac:dyDescent="0.2">
      <c r="A20" s="14"/>
      <c r="B20" s="15"/>
      <c r="C20" s="15"/>
      <c r="D20" s="16"/>
    </row>
    <row r="21" spans="1:4" x14ac:dyDescent="0.2">
      <c r="A21" s="1" t="s">
        <v>72</v>
      </c>
      <c r="B21" s="15">
        <f>B16/A19</f>
        <v>581500</v>
      </c>
      <c r="C21" s="15"/>
      <c r="D21" s="16"/>
    </row>
    <row r="22" spans="1:4" x14ac:dyDescent="0.2">
      <c r="A22" s="14"/>
      <c r="B22" s="15"/>
      <c r="C22" s="15"/>
      <c r="D22" s="16"/>
    </row>
    <row r="23" spans="1:4" x14ac:dyDescent="0.2">
      <c r="A23" s="14"/>
      <c r="B23" s="15"/>
      <c r="C23" s="15"/>
      <c r="D23" s="16"/>
    </row>
    <row r="24" spans="1:4" x14ac:dyDescent="0.2">
      <c r="A24" s="18" t="s">
        <v>11</v>
      </c>
      <c r="B24" s="15"/>
      <c r="C24" s="15"/>
      <c r="D24" s="16"/>
    </row>
    <row r="25" spans="1:4" x14ac:dyDescent="0.2">
      <c r="A25" s="14"/>
      <c r="B25" s="15"/>
      <c r="C25" s="15"/>
      <c r="D25" s="16"/>
    </row>
    <row r="26" spans="1:4" x14ac:dyDescent="0.2">
      <c r="A26" s="14" t="s">
        <v>44</v>
      </c>
      <c r="B26" s="15">
        <f>-B93</f>
        <v>-37800</v>
      </c>
      <c r="C26" s="15"/>
      <c r="D26" s="16"/>
    </row>
    <row r="27" spans="1:4" x14ac:dyDescent="0.2">
      <c r="A27" s="14"/>
      <c r="B27" s="15"/>
      <c r="C27" s="15"/>
      <c r="D27" s="16"/>
    </row>
    <row r="28" spans="1:4" x14ac:dyDescent="0.2">
      <c r="A28" s="4"/>
      <c r="B28" s="10"/>
      <c r="C28" s="10"/>
    </row>
    <row r="29" spans="1:4" x14ac:dyDescent="0.2">
      <c r="A29" s="19" t="s">
        <v>13</v>
      </c>
      <c r="B29" s="20">
        <f>B21-B93</f>
        <v>543700</v>
      </c>
      <c r="C29" s="20"/>
      <c r="D29" s="21"/>
    </row>
    <row r="30" spans="1:4" x14ac:dyDescent="0.2">
      <c r="A30" s="2"/>
    </row>
    <row r="31" spans="1:4" x14ac:dyDescent="0.2">
      <c r="A31" s="2"/>
    </row>
    <row r="32" spans="1:4" x14ac:dyDescent="0.2">
      <c r="A32" s="7" t="s">
        <v>14</v>
      </c>
      <c r="B32" s="7"/>
      <c r="C32" s="7"/>
      <c r="D32" s="22"/>
    </row>
    <row r="33" spans="1:4" x14ac:dyDescent="0.2">
      <c r="A33" s="2" t="s">
        <v>15</v>
      </c>
      <c r="B33" s="3"/>
      <c r="C33" s="3"/>
      <c r="D33" s="23"/>
    </row>
    <row r="34" spans="1:4" x14ac:dyDescent="0.2">
      <c r="A34" s="12">
        <v>45291</v>
      </c>
      <c r="B34" s="24"/>
      <c r="C34" s="24"/>
      <c r="D34" s="24"/>
    </row>
    <row r="35" spans="1:4" x14ac:dyDescent="0.2">
      <c r="A35" s="13"/>
      <c r="B35" s="25"/>
      <c r="C35" s="25"/>
      <c r="D35" s="24"/>
    </row>
    <row r="36" spans="1:4" x14ac:dyDescent="0.2">
      <c r="A36" s="2" t="s">
        <v>16</v>
      </c>
      <c r="B36" s="24"/>
      <c r="C36" s="24"/>
      <c r="D36" s="24"/>
    </row>
    <row r="37" spans="1:4" x14ac:dyDescent="0.2">
      <c r="A37" s="26"/>
      <c r="B37" s="24"/>
      <c r="C37" s="24"/>
      <c r="D37" s="26"/>
    </row>
    <row r="38" spans="1:4" x14ac:dyDescent="0.2">
      <c r="A38" s="13"/>
      <c r="B38" s="24"/>
      <c r="C38" s="24"/>
      <c r="D38" s="24"/>
    </row>
    <row r="39" spans="1:4" ht="17" x14ac:dyDescent="0.2">
      <c r="A39" s="14" t="s">
        <v>17</v>
      </c>
      <c r="B39" s="28">
        <v>497363</v>
      </c>
      <c r="C39" s="28">
        <v>488980</v>
      </c>
      <c r="D39" s="16" t="s">
        <v>73</v>
      </c>
    </row>
    <row r="40" spans="1:4" x14ac:dyDescent="0.2">
      <c r="A40" s="14" t="s">
        <v>18</v>
      </c>
      <c r="B40" s="28"/>
      <c r="C40" s="28"/>
      <c r="D40" s="16"/>
    </row>
    <row r="41" spans="1:4" ht="17" x14ac:dyDescent="0.2">
      <c r="A41" s="1" t="s">
        <v>19</v>
      </c>
      <c r="B41" s="28">
        <v>22847</v>
      </c>
      <c r="C41" s="28">
        <v>40249</v>
      </c>
      <c r="D41" s="16" t="s">
        <v>73</v>
      </c>
    </row>
    <row r="42" spans="1:4" x14ac:dyDescent="0.2">
      <c r="A42" s="14"/>
      <c r="B42" s="28"/>
      <c r="C42" s="28"/>
      <c r="D42" s="11"/>
    </row>
    <row r="43" spans="1:4" x14ac:dyDescent="0.2">
      <c r="A43" s="1" t="s">
        <v>22</v>
      </c>
      <c r="B43" s="28"/>
      <c r="C43" s="28"/>
      <c r="D43" s="11"/>
    </row>
    <row r="44" spans="1:4" x14ac:dyDescent="0.2">
      <c r="A44" s="14"/>
      <c r="B44" s="28"/>
      <c r="C44" s="28"/>
      <c r="D44" s="11"/>
    </row>
    <row r="45" spans="1:4" ht="17" x14ac:dyDescent="0.2">
      <c r="A45" s="14" t="s">
        <v>23</v>
      </c>
      <c r="B45" s="28">
        <v>-19</v>
      </c>
      <c r="C45" s="28"/>
      <c r="D45" s="16" t="s">
        <v>73</v>
      </c>
    </row>
    <row r="46" spans="1:4" x14ac:dyDescent="0.2">
      <c r="A46" s="14" t="s">
        <v>24</v>
      </c>
      <c r="B46" s="28"/>
      <c r="C46" s="28">
        <v>135</v>
      </c>
      <c r="D46" s="16"/>
    </row>
    <row r="47" spans="1:4" x14ac:dyDescent="0.2">
      <c r="A47" s="14" t="s">
        <v>74</v>
      </c>
      <c r="B47" s="28"/>
      <c r="C47" s="28">
        <v>6</v>
      </c>
      <c r="D47" s="16"/>
    </row>
    <row r="48" spans="1:4" x14ac:dyDescent="0.2">
      <c r="A48" s="14"/>
      <c r="B48" s="28"/>
      <c r="C48" s="28"/>
      <c r="D48" s="11"/>
    </row>
    <row r="49" spans="1:4" x14ac:dyDescent="0.2">
      <c r="A49" s="14" t="s">
        <v>25</v>
      </c>
      <c r="B49" s="28"/>
      <c r="C49" s="28"/>
      <c r="D49" s="11"/>
    </row>
    <row r="50" spans="1:4" ht="51" x14ac:dyDescent="0.2">
      <c r="A50" s="14" t="s">
        <v>75</v>
      </c>
      <c r="B50" s="28">
        <f>8252-3742</f>
        <v>4510</v>
      </c>
      <c r="C50" s="28">
        <v>-7329</v>
      </c>
      <c r="D50" s="16" t="s">
        <v>76</v>
      </c>
    </row>
    <row r="51" spans="1:4" ht="17" x14ac:dyDescent="0.2">
      <c r="A51" s="14" t="s">
        <v>27</v>
      </c>
      <c r="B51" s="28">
        <v>1904</v>
      </c>
      <c r="C51" s="28">
        <v>1664</v>
      </c>
      <c r="D51" s="16" t="s">
        <v>73</v>
      </c>
    </row>
    <row r="52" spans="1:4" ht="34" x14ac:dyDescent="0.2">
      <c r="A52" s="14" t="s">
        <v>28</v>
      </c>
      <c r="B52" s="28">
        <v>3742</v>
      </c>
      <c r="C52" s="28"/>
      <c r="D52" s="16" t="s">
        <v>77</v>
      </c>
    </row>
    <row r="53" spans="1:4" x14ac:dyDescent="0.2">
      <c r="A53" s="14"/>
      <c r="B53" s="28"/>
      <c r="C53" s="28"/>
      <c r="D53" s="11"/>
    </row>
    <row r="54" spans="1:4" ht="17" x14ac:dyDescent="0.2">
      <c r="A54" s="14" t="s">
        <v>29</v>
      </c>
      <c r="B54" s="28">
        <v>1477</v>
      </c>
      <c r="C54" s="28">
        <v>1308</v>
      </c>
      <c r="D54" s="16" t="s">
        <v>73</v>
      </c>
    </row>
    <row r="55" spans="1:4" x14ac:dyDescent="0.2">
      <c r="A55" s="14" t="s">
        <v>30</v>
      </c>
      <c r="B55" s="28"/>
      <c r="C55" s="28"/>
      <c r="D55" s="11"/>
    </row>
    <row r="56" spans="1:4" x14ac:dyDescent="0.2">
      <c r="A56" s="14" t="s">
        <v>31</v>
      </c>
      <c r="B56" s="28"/>
      <c r="C56" s="28"/>
      <c r="D56" s="16"/>
    </row>
    <row r="57" spans="1:4" ht="17" x14ac:dyDescent="0.2">
      <c r="A57" s="14" t="s">
        <v>32</v>
      </c>
      <c r="B57" s="28">
        <v>420</v>
      </c>
      <c r="C57" s="28">
        <v>426</v>
      </c>
      <c r="D57" s="16" t="s">
        <v>73</v>
      </c>
    </row>
    <row r="58" spans="1:4" x14ac:dyDescent="0.2">
      <c r="A58" s="14"/>
      <c r="B58" s="28"/>
      <c r="C58" s="28"/>
      <c r="D58" s="11"/>
    </row>
    <row r="59" spans="1:4" ht="17" x14ac:dyDescent="0.2">
      <c r="A59" s="14" t="s">
        <v>33</v>
      </c>
      <c r="B59" s="28">
        <v>6219</v>
      </c>
      <c r="C59" s="28">
        <f>4841</f>
        <v>4841</v>
      </c>
      <c r="D59" s="16" t="s">
        <v>73</v>
      </c>
    </row>
    <row r="60" spans="1:4" x14ac:dyDescent="0.2">
      <c r="A60" s="14"/>
      <c r="B60" s="28"/>
      <c r="C60" s="28"/>
      <c r="D60" s="11"/>
    </row>
    <row r="61" spans="1:4" x14ac:dyDescent="0.2">
      <c r="A61" s="14" t="s">
        <v>34</v>
      </c>
      <c r="B61" s="28">
        <f>SUM(B45:B59)</f>
        <v>18253</v>
      </c>
      <c r="C61" s="28">
        <f>SUM(C45:C59)</f>
        <v>1051</v>
      </c>
      <c r="D61" s="11"/>
    </row>
    <row r="62" spans="1:4" x14ac:dyDescent="0.2">
      <c r="A62" s="29"/>
      <c r="B62" s="30"/>
      <c r="C62" s="30"/>
      <c r="D62" s="31"/>
    </row>
    <row r="63" spans="1:4" x14ac:dyDescent="0.2">
      <c r="A63" s="32" t="s">
        <v>14</v>
      </c>
      <c r="B63" s="33">
        <f>B41+B61</f>
        <v>41100</v>
      </c>
      <c r="C63" s="33">
        <f>C41+C61</f>
        <v>41300</v>
      </c>
      <c r="D63" s="34"/>
    </row>
    <row r="64" spans="1:4" x14ac:dyDescent="0.2">
      <c r="B64" s="10"/>
      <c r="C64" s="10"/>
      <c r="D64" s="11"/>
    </row>
    <row r="65" spans="1:4" x14ac:dyDescent="0.2">
      <c r="B65" s="3"/>
      <c r="C65" s="3"/>
      <c r="D65" s="10"/>
    </row>
    <row r="66" spans="1:4" x14ac:dyDescent="0.2">
      <c r="A66" s="35" t="s">
        <v>35</v>
      </c>
      <c r="B66" s="37">
        <f>ROUND((B29/B39),1)</f>
        <v>1.1000000000000001</v>
      </c>
      <c r="C66" s="49"/>
      <c r="D66" s="10"/>
    </row>
    <row r="67" spans="1:4" x14ac:dyDescent="0.2">
      <c r="A67" s="35" t="s">
        <v>37</v>
      </c>
      <c r="B67" s="37">
        <f>ROUND((B29/B41),1)</f>
        <v>23.8</v>
      </c>
      <c r="C67" s="49"/>
      <c r="D67" s="10"/>
    </row>
    <row r="68" spans="1:4" x14ac:dyDescent="0.2">
      <c r="A68" s="35" t="s">
        <v>38</v>
      </c>
      <c r="B68" s="37">
        <f>ROUND((B29/B63),1)</f>
        <v>13.2</v>
      </c>
      <c r="C68" s="49"/>
      <c r="D68" s="10"/>
    </row>
    <row r="71" spans="1:4" x14ac:dyDescent="0.2">
      <c r="A71" s="7" t="s">
        <v>39</v>
      </c>
      <c r="B71" s="8"/>
      <c r="C71" s="8"/>
      <c r="D71" s="9"/>
    </row>
    <row r="72" spans="1:4" x14ac:dyDescent="0.2">
      <c r="D72" s="10"/>
    </row>
    <row r="73" spans="1:4" x14ac:dyDescent="0.2">
      <c r="A73" s="14" t="s">
        <v>78</v>
      </c>
    </row>
    <row r="74" spans="1:4" x14ac:dyDescent="0.2">
      <c r="A74" s="14" t="s">
        <v>79</v>
      </c>
    </row>
    <row r="75" spans="1:4" x14ac:dyDescent="0.2">
      <c r="A75" t="s">
        <v>80</v>
      </c>
    </row>
    <row r="76" spans="1:4" x14ac:dyDescent="0.2">
      <c r="A76" t="s">
        <v>81</v>
      </c>
    </row>
    <row r="77" spans="1:4" x14ac:dyDescent="0.2">
      <c r="A77" t="s">
        <v>82</v>
      </c>
      <c r="D77" s="11"/>
    </row>
    <row r="78" spans="1:4" x14ac:dyDescent="0.2">
      <c r="D78" s="11"/>
    </row>
    <row r="79" spans="1:4" x14ac:dyDescent="0.2">
      <c r="A79" s="38"/>
      <c r="B79" s="38"/>
      <c r="C79" s="38"/>
      <c r="D79" s="9"/>
    </row>
    <row r="80" spans="1:4" x14ac:dyDescent="0.2">
      <c r="D80" s="39"/>
    </row>
    <row r="81" spans="1:4" x14ac:dyDescent="0.2">
      <c r="D81" s="39"/>
    </row>
    <row r="82" spans="1:4" x14ac:dyDescent="0.2">
      <c r="B82" s="3" t="s">
        <v>3</v>
      </c>
      <c r="C82" s="3"/>
    </row>
    <row r="83" spans="1:4" x14ac:dyDescent="0.2">
      <c r="B83" s="3"/>
      <c r="C83" s="3"/>
    </row>
    <row r="84" spans="1:4" x14ac:dyDescent="0.2">
      <c r="B84" s="5" t="s">
        <v>5</v>
      </c>
      <c r="C84" s="5"/>
    </row>
    <row r="85" spans="1:4" x14ac:dyDescent="0.2">
      <c r="B85" s="5"/>
      <c r="C85" s="5"/>
    </row>
    <row r="86" spans="1:4" x14ac:dyDescent="0.2">
      <c r="B86" s="40">
        <v>45435</v>
      </c>
      <c r="C86" s="40"/>
    </row>
    <row r="87" spans="1:4" x14ac:dyDescent="0.2">
      <c r="A87" s="2" t="s">
        <v>16</v>
      </c>
      <c r="B87" s="5"/>
      <c r="C87" s="5"/>
    </row>
    <row r="88" spans="1:4" x14ac:dyDescent="0.2">
      <c r="A88" s="41"/>
      <c r="B88" s="5"/>
      <c r="C88" s="5"/>
    </row>
    <row r="90" spans="1:4" ht="17" x14ac:dyDescent="0.2">
      <c r="A90" s="14" t="s">
        <v>65</v>
      </c>
      <c r="B90" s="15">
        <v>43400</v>
      </c>
      <c r="C90" s="15"/>
      <c r="D90" s="16" t="s">
        <v>69</v>
      </c>
    </row>
    <row r="91" spans="1:4" ht="17" x14ac:dyDescent="0.2">
      <c r="A91" s="14" t="s">
        <v>45</v>
      </c>
      <c r="B91" s="15">
        <v>-5600</v>
      </c>
      <c r="C91" s="15"/>
      <c r="D91" s="16" t="s">
        <v>83</v>
      </c>
    </row>
    <row r="92" spans="1:4" x14ac:dyDescent="0.2">
      <c r="A92" t="s">
        <v>46</v>
      </c>
      <c r="B92" s="30"/>
      <c r="C92" s="47"/>
      <c r="D92" s="16"/>
    </row>
    <row r="93" spans="1:4" x14ac:dyDescent="0.2">
      <c r="A93" s="2" t="s">
        <v>44</v>
      </c>
      <c r="B93" s="42">
        <f>SUM(B90:B92)</f>
        <v>37800</v>
      </c>
      <c r="C93" s="42"/>
    </row>
    <row r="96" spans="1:4" x14ac:dyDescent="0.2">
      <c r="A96" s="43" t="s">
        <v>47</v>
      </c>
    </row>
    <row r="100" spans="2:10" x14ac:dyDescent="0.2">
      <c r="F100" s="16"/>
      <c r="G100" s="16"/>
      <c r="H100" s="16"/>
      <c r="I100" s="16"/>
      <c r="J100" s="16"/>
    </row>
    <row r="103" spans="2:10" x14ac:dyDescent="0.2">
      <c r="B103" s="44"/>
      <c r="C103" s="44"/>
    </row>
    <row r="104" spans="2:10" x14ac:dyDescent="0.2">
      <c r="B104" s="44"/>
      <c r="C104" s="44"/>
    </row>
  </sheetData>
  <sheetProtection algorithmName="SHA-512" hashValue="yjf1WMx6N6Swda1WLXwtvo7OHH8DgVMX5NZQ0ez/ulw4JmLA8gMDCXI8G8eLOokNHM8gHU3D9XQCdBLZamRtAQ==" saltValue="OMQMeS8qBXARa8uDIBXI1g==" spinCount="100000" sheet="1" objects="1" scenarios="1"/>
  <pageMargins left="0.7" right="0.7" top="0.75" bottom="0.75" header="0.3" footer="0.3"/>
  <pageSetup paperSize="9" scale="48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BE739-E243-7941-B7A8-F9730B3501FA}">
  <sheetPr>
    <pageSetUpPr fitToPage="1"/>
  </sheetPr>
  <dimension ref="A1:I164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31.1640625" customWidth="1"/>
    <col min="5" max="5" width="10.83203125" customWidth="1"/>
    <col min="6" max="6" width="80.6640625" customWidth="1"/>
    <col min="7" max="9" width="10.83203125" customWidth="1"/>
  </cols>
  <sheetData>
    <row r="1" spans="1:3" x14ac:dyDescent="0.2">
      <c r="A1" s="1" t="s">
        <v>0</v>
      </c>
      <c r="B1" s="1" t="s">
        <v>84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45558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85" x14ac:dyDescent="0.2">
      <c r="A12" s="14" t="s">
        <v>85</v>
      </c>
      <c r="B12" s="15">
        <v>1000000</v>
      </c>
      <c r="C12" s="16" t="s">
        <v>86</v>
      </c>
    </row>
    <row r="13" spans="1:3" x14ac:dyDescent="0.2">
      <c r="A13" s="14"/>
      <c r="B13" s="15"/>
      <c r="C13" s="16"/>
    </row>
    <row r="14" spans="1:3" hidden="1" x14ac:dyDescent="0.2">
      <c r="A14" s="14"/>
      <c r="B14" s="15"/>
      <c r="C14" s="16"/>
    </row>
    <row r="15" spans="1:3" hidden="1" x14ac:dyDescent="0.2">
      <c r="A15" s="18" t="s">
        <v>11</v>
      </c>
      <c r="B15" s="15"/>
      <c r="C15" s="16"/>
    </row>
    <row r="16" spans="1:3" hidden="1" x14ac:dyDescent="0.2">
      <c r="A16" s="14"/>
      <c r="B16" s="15"/>
      <c r="C16" s="16"/>
    </row>
    <row r="17" spans="1:3" hidden="1" x14ac:dyDescent="0.2">
      <c r="A17" s="14"/>
      <c r="B17" s="15"/>
      <c r="C17" s="16"/>
    </row>
    <row r="18" spans="1:3" hidden="1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19" t="s">
        <v>13</v>
      </c>
      <c r="B20" s="20">
        <f>B12-B111</f>
        <v>1000000</v>
      </c>
      <c r="C20" s="21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14</v>
      </c>
      <c r="B23" s="7"/>
      <c r="C23" s="22"/>
    </row>
    <row r="24" spans="1:3" x14ac:dyDescent="0.2">
      <c r="A24" s="2" t="s">
        <v>15</v>
      </c>
      <c r="B24" s="3"/>
      <c r="C24" s="23"/>
    </row>
    <row r="25" spans="1:3" x14ac:dyDescent="0.2">
      <c r="A25" s="12">
        <v>45382</v>
      </c>
      <c r="B25" s="24"/>
      <c r="C25" s="24"/>
    </row>
    <row r="26" spans="1:3" x14ac:dyDescent="0.2">
      <c r="A26" s="13"/>
      <c r="B26" s="25"/>
      <c r="C26" s="24"/>
    </row>
    <row r="27" spans="1:3" x14ac:dyDescent="0.2">
      <c r="A27" s="2" t="s">
        <v>16</v>
      </c>
      <c r="B27" s="24"/>
      <c r="C27" s="24"/>
    </row>
    <row r="28" spans="1:3" x14ac:dyDescent="0.2">
      <c r="A28" s="26"/>
      <c r="B28" s="24"/>
      <c r="C28" s="26"/>
    </row>
    <row r="29" spans="1:3" x14ac:dyDescent="0.2">
      <c r="A29" s="13"/>
      <c r="B29" s="24"/>
      <c r="C29" s="24"/>
    </row>
    <row r="30" spans="1:3" ht="34" x14ac:dyDescent="0.2">
      <c r="A30" s="14" t="s">
        <v>17</v>
      </c>
      <c r="B30" s="28">
        <v>2196000</v>
      </c>
      <c r="C30" s="16" t="s">
        <v>87</v>
      </c>
    </row>
    <row r="31" spans="1:3" ht="34" x14ac:dyDescent="0.2">
      <c r="A31" s="14" t="s">
        <v>88</v>
      </c>
      <c r="B31" s="28">
        <f>E126</f>
        <v>18245.978630136986</v>
      </c>
      <c r="C31" s="16" t="s">
        <v>89</v>
      </c>
    </row>
    <row r="32" spans="1:3" ht="34" x14ac:dyDescent="0.2">
      <c r="A32" s="14" t="s">
        <v>90</v>
      </c>
      <c r="B32" s="28">
        <f>-E152</f>
        <v>-8142.9041095890407</v>
      </c>
      <c r="C32" s="16" t="s">
        <v>91</v>
      </c>
    </row>
    <row r="33" spans="1:3" x14ac:dyDescent="0.2">
      <c r="A33" s="1" t="s">
        <v>92</v>
      </c>
      <c r="B33" s="50">
        <f>SUM(B30:B32)</f>
        <v>2206103.0745205483</v>
      </c>
      <c r="C33" s="16"/>
    </row>
    <row r="34" spans="1:3" x14ac:dyDescent="0.2">
      <c r="A34" s="14" t="s">
        <v>18</v>
      </c>
      <c r="B34" s="28"/>
      <c r="C34" s="16"/>
    </row>
    <row r="35" spans="1:3" ht="34" x14ac:dyDescent="0.2">
      <c r="A35" s="1" t="s">
        <v>19</v>
      </c>
      <c r="B35" s="28">
        <v>12700</v>
      </c>
      <c r="C35" s="16" t="s">
        <v>87</v>
      </c>
    </row>
    <row r="36" spans="1:3" ht="34" x14ac:dyDescent="0.2">
      <c r="A36" s="14" t="s">
        <v>88</v>
      </c>
      <c r="B36" s="28">
        <f>E130</f>
        <v>192.28986301369861</v>
      </c>
      <c r="C36" s="16" t="s">
        <v>89</v>
      </c>
    </row>
    <row r="37" spans="1:3" ht="34" x14ac:dyDescent="0.2">
      <c r="A37" s="14" t="s">
        <v>90</v>
      </c>
      <c r="B37" s="28">
        <f>-E156</f>
        <v>2489.523287671233</v>
      </c>
      <c r="C37" s="16" t="s">
        <v>91</v>
      </c>
    </row>
    <row r="38" spans="1:3" x14ac:dyDescent="0.2">
      <c r="A38" s="1" t="s">
        <v>93</v>
      </c>
      <c r="B38" s="50">
        <f>SUM(B35:B37)</f>
        <v>15381.813150684931</v>
      </c>
      <c r="C38" s="16"/>
    </row>
    <row r="39" spans="1:3" x14ac:dyDescent="0.2">
      <c r="A39" s="14"/>
      <c r="B39" s="28"/>
      <c r="C39" s="11"/>
    </row>
    <row r="40" spans="1:3" x14ac:dyDescent="0.2">
      <c r="A40" s="1" t="s">
        <v>22</v>
      </c>
      <c r="B40" s="28"/>
      <c r="C40" s="11"/>
    </row>
    <row r="41" spans="1:3" x14ac:dyDescent="0.2">
      <c r="A41" s="14"/>
      <c r="B41" s="28"/>
      <c r="C41" s="11"/>
    </row>
    <row r="42" spans="1:3" x14ac:dyDescent="0.2">
      <c r="A42" s="14" t="s">
        <v>23</v>
      </c>
      <c r="B42" s="28"/>
      <c r="C42" s="16"/>
    </row>
    <row r="43" spans="1:3" x14ac:dyDescent="0.2">
      <c r="A43" s="14" t="s">
        <v>24</v>
      </c>
      <c r="B43" s="28"/>
      <c r="C43" s="11"/>
    </row>
    <row r="44" spans="1:3" x14ac:dyDescent="0.2">
      <c r="A44" s="14"/>
      <c r="B44" s="28"/>
      <c r="C44" s="11"/>
    </row>
    <row r="45" spans="1:3" ht="34" x14ac:dyDescent="0.2">
      <c r="A45" s="14" t="s">
        <v>94</v>
      </c>
      <c r="B45" s="28">
        <v>300</v>
      </c>
      <c r="C45" s="16" t="s">
        <v>87</v>
      </c>
    </row>
    <row r="46" spans="1:3" ht="34" x14ac:dyDescent="0.2">
      <c r="A46" s="14" t="s">
        <v>95</v>
      </c>
      <c r="B46" s="28">
        <v>1400</v>
      </c>
      <c r="C46" s="16" t="s">
        <v>96</v>
      </c>
    </row>
    <row r="47" spans="1:3" ht="34" x14ac:dyDescent="0.2">
      <c r="A47" s="14" t="s">
        <v>139</v>
      </c>
      <c r="B47" s="28">
        <v>1600</v>
      </c>
      <c r="C47" s="16" t="s">
        <v>97</v>
      </c>
    </row>
    <row r="48" spans="1:3" ht="34" x14ac:dyDescent="0.2">
      <c r="A48" s="14" t="s">
        <v>98</v>
      </c>
      <c r="B48" s="28">
        <v>3600</v>
      </c>
      <c r="C48" s="16" t="s">
        <v>99</v>
      </c>
    </row>
    <row r="49" spans="1:3" ht="34" x14ac:dyDescent="0.2">
      <c r="A49" s="14" t="s">
        <v>100</v>
      </c>
      <c r="B49" s="28">
        <v>2100</v>
      </c>
      <c r="C49" s="16" t="s">
        <v>101</v>
      </c>
    </row>
    <row r="50" spans="1:3" ht="34" x14ac:dyDescent="0.2">
      <c r="A50" s="14" t="s">
        <v>102</v>
      </c>
      <c r="B50" s="28">
        <v>1000</v>
      </c>
      <c r="C50" s="16" t="s">
        <v>103</v>
      </c>
    </row>
    <row r="51" spans="1:3" x14ac:dyDescent="0.2">
      <c r="A51" s="14"/>
      <c r="B51" s="28"/>
      <c r="C51" s="16"/>
    </row>
    <row r="52" spans="1:3" x14ac:dyDescent="0.2">
      <c r="A52" s="14" t="s">
        <v>27</v>
      </c>
      <c r="B52" s="28"/>
      <c r="C52" s="11"/>
    </row>
    <row r="53" spans="1:3" x14ac:dyDescent="0.2">
      <c r="A53" s="1" t="s">
        <v>28</v>
      </c>
      <c r="B53" s="28"/>
      <c r="C53" s="11"/>
    </row>
    <row r="54" spans="1:3" ht="34" x14ac:dyDescent="0.2">
      <c r="A54" s="45" t="s">
        <v>104</v>
      </c>
      <c r="B54" s="28">
        <v>800</v>
      </c>
      <c r="C54" s="16" t="s">
        <v>87</v>
      </c>
    </row>
    <row r="55" spans="1:3" ht="34" x14ac:dyDescent="0.2">
      <c r="A55" s="45" t="s">
        <v>105</v>
      </c>
      <c r="B55" s="28">
        <v>15200</v>
      </c>
      <c r="C55" s="16" t="s">
        <v>87</v>
      </c>
    </row>
    <row r="56" spans="1:3" ht="34" x14ac:dyDescent="0.2">
      <c r="A56" s="45" t="s">
        <v>106</v>
      </c>
      <c r="B56" s="28">
        <v>3400</v>
      </c>
      <c r="C56" s="16" t="s">
        <v>87</v>
      </c>
    </row>
    <row r="57" spans="1:3" ht="34" x14ac:dyDescent="0.2">
      <c r="A57" s="45" t="s">
        <v>107</v>
      </c>
      <c r="B57" s="28">
        <v>1100</v>
      </c>
      <c r="C57" s="16" t="s">
        <v>87</v>
      </c>
    </row>
    <row r="58" spans="1:3" x14ac:dyDescent="0.2">
      <c r="A58" s="14"/>
      <c r="B58" s="28"/>
      <c r="C58" s="11"/>
    </row>
    <row r="59" spans="1:3" x14ac:dyDescent="0.2">
      <c r="A59" s="14" t="s">
        <v>29</v>
      </c>
      <c r="B59" s="28"/>
      <c r="C59" s="16"/>
    </row>
    <row r="60" spans="1:3" x14ac:dyDescent="0.2">
      <c r="A60" s="14" t="s">
        <v>30</v>
      </c>
      <c r="B60" s="28"/>
      <c r="C60" s="11"/>
    </row>
    <row r="61" spans="1:3" x14ac:dyDescent="0.2">
      <c r="A61" s="14" t="s">
        <v>31</v>
      </c>
      <c r="B61" s="28"/>
      <c r="C61" s="16"/>
    </row>
    <row r="62" spans="1:3" ht="34" x14ac:dyDescent="0.2">
      <c r="A62" s="14" t="s">
        <v>32</v>
      </c>
      <c r="B62" s="28">
        <v>63300</v>
      </c>
      <c r="C62" s="16" t="s">
        <v>87</v>
      </c>
    </row>
    <row r="63" spans="1:3" ht="34" x14ac:dyDescent="0.2">
      <c r="A63" s="16" t="s">
        <v>108</v>
      </c>
      <c r="B63" s="28">
        <f>E138</f>
        <v>708.01643835616449</v>
      </c>
      <c r="C63" s="16" t="s">
        <v>89</v>
      </c>
    </row>
    <row r="64" spans="1:3" x14ac:dyDescent="0.2">
      <c r="A64" s="14"/>
      <c r="B64" s="28"/>
      <c r="C64" s="16"/>
    </row>
    <row r="65" spans="1:3" x14ac:dyDescent="0.2">
      <c r="A65" s="14"/>
      <c r="B65" s="28"/>
      <c r="C65" s="11"/>
    </row>
    <row r="66" spans="1:3" ht="34" x14ac:dyDescent="0.2">
      <c r="A66" s="14" t="s">
        <v>33</v>
      </c>
      <c r="B66" s="28">
        <f>20500+300</f>
        <v>20800</v>
      </c>
      <c r="C66" s="16" t="s">
        <v>87</v>
      </c>
    </row>
    <row r="67" spans="1:3" ht="34" x14ac:dyDescent="0.2">
      <c r="A67" s="16" t="s">
        <v>109</v>
      </c>
      <c r="B67" s="28">
        <f>E134</f>
        <v>12.401095890410959</v>
      </c>
      <c r="C67" s="16" t="s">
        <v>89</v>
      </c>
    </row>
    <row r="68" spans="1:3" ht="34" x14ac:dyDescent="0.2">
      <c r="A68" s="16" t="s">
        <v>110</v>
      </c>
      <c r="B68" s="28">
        <f>-E160</f>
        <v>-1456.5808219178082</v>
      </c>
      <c r="C68" s="16" t="s">
        <v>91</v>
      </c>
    </row>
    <row r="69" spans="1:3" x14ac:dyDescent="0.2">
      <c r="A69" s="14"/>
      <c r="B69" s="28"/>
      <c r="C69" s="16"/>
    </row>
    <row r="70" spans="1:3" x14ac:dyDescent="0.2">
      <c r="A70" s="14"/>
      <c r="B70" s="28"/>
      <c r="C70" s="11"/>
    </row>
    <row r="71" spans="1:3" x14ac:dyDescent="0.2">
      <c r="A71" s="14" t="s">
        <v>34</v>
      </c>
      <c r="B71" s="28">
        <f>SUM(B42:B69)</f>
        <v>113863.83671232876</v>
      </c>
      <c r="C71" s="11"/>
    </row>
    <row r="72" spans="1:3" x14ac:dyDescent="0.2">
      <c r="A72" s="29"/>
      <c r="B72" s="30"/>
      <c r="C72" s="31"/>
    </row>
    <row r="73" spans="1:3" x14ac:dyDescent="0.2">
      <c r="A73" s="32" t="s">
        <v>14</v>
      </c>
      <c r="B73" s="33">
        <f>B38+B71</f>
        <v>129245.64986301369</v>
      </c>
      <c r="C73" s="34"/>
    </row>
    <row r="74" spans="1:3" x14ac:dyDescent="0.2">
      <c r="B74" s="10"/>
      <c r="C74" s="11"/>
    </row>
    <row r="75" spans="1:3" x14ac:dyDescent="0.2">
      <c r="B75" s="3"/>
      <c r="C75" s="10"/>
    </row>
    <row r="76" spans="1:3" x14ac:dyDescent="0.2">
      <c r="A76" s="35" t="s">
        <v>35</v>
      </c>
      <c r="B76" s="37">
        <f>ROUND((B20/B33),1)</f>
        <v>0.5</v>
      </c>
      <c r="C76" s="10"/>
    </row>
    <row r="77" spans="1:3" x14ac:dyDescent="0.2">
      <c r="A77" s="35" t="s">
        <v>37</v>
      </c>
      <c r="B77" s="37">
        <f>ROUND((B20/B38),1)</f>
        <v>65</v>
      </c>
      <c r="C77" s="10"/>
    </row>
    <row r="78" spans="1:3" x14ac:dyDescent="0.2">
      <c r="A78" s="35" t="s">
        <v>38</v>
      </c>
      <c r="B78" s="37">
        <f>ROUND((B20/B73),1)</f>
        <v>7.7</v>
      </c>
      <c r="C78" s="10"/>
    </row>
    <row r="81" spans="1:3" x14ac:dyDescent="0.2">
      <c r="A81" s="7" t="s">
        <v>39</v>
      </c>
      <c r="B81" s="8"/>
      <c r="C81" s="9"/>
    </row>
    <row r="82" spans="1:3" x14ac:dyDescent="0.2">
      <c r="C82" s="10"/>
    </row>
    <row r="83" spans="1:3" x14ac:dyDescent="0.2">
      <c r="A83" s="14" t="s">
        <v>111</v>
      </c>
    </row>
    <row r="84" spans="1:3" x14ac:dyDescent="0.2">
      <c r="A84" s="14" t="s">
        <v>112</v>
      </c>
    </row>
    <row r="85" spans="1:3" x14ac:dyDescent="0.2">
      <c r="A85" s="14" t="s">
        <v>113</v>
      </c>
    </row>
    <row r="86" spans="1:3" x14ac:dyDescent="0.2">
      <c r="A86" s="14" t="s">
        <v>114</v>
      </c>
    </row>
    <row r="87" spans="1:3" x14ac:dyDescent="0.2">
      <c r="A87" s="14" t="s">
        <v>115</v>
      </c>
    </row>
    <row r="88" spans="1:3" x14ac:dyDescent="0.2">
      <c r="A88" s="14" t="s">
        <v>116</v>
      </c>
    </row>
    <row r="89" spans="1:3" x14ac:dyDescent="0.2">
      <c r="A89" s="14" t="s">
        <v>117</v>
      </c>
    </row>
    <row r="90" spans="1:3" x14ac:dyDescent="0.2">
      <c r="A90" t="s">
        <v>118</v>
      </c>
    </row>
    <row r="91" spans="1:3" x14ac:dyDescent="0.2">
      <c r="C91" s="11"/>
    </row>
    <row r="92" spans="1:3" x14ac:dyDescent="0.2">
      <c r="A92" s="38"/>
      <c r="B92" s="38"/>
      <c r="C92" s="9"/>
    </row>
    <row r="93" spans="1:3" x14ac:dyDescent="0.2">
      <c r="C93" s="39"/>
    </row>
    <row r="94" spans="1:3" hidden="1" x14ac:dyDescent="0.2">
      <c r="C94" s="39"/>
    </row>
    <row r="95" spans="1:3" hidden="1" x14ac:dyDescent="0.2">
      <c r="B95" s="3" t="s">
        <v>3</v>
      </c>
    </row>
    <row r="96" spans="1:3" hidden="1" x14ac:dyDescent="0.2">
      <c r="B96" s="3"/>
    </row>
    <row r="97" spans="1:4" hidden="1" x14ac:dyDescent="0.2">
      <c r="B97" s="5" t="s">
        <v>5</v>
      </c>
    </row>
    <row r="98" spans="1:4" hidden="1" x14ac:dyDescent="0.2">
      <c r="B98" s="5"/>
    </row>
    <row r="99" spans="1:4" hidden="1" x14ac:dyDescent="0.2">
      <c r="B99" s="40" t="s">
        <v>119</v>
      </c>
    </row>
    <row r="100" spans="1:4" hidden="1" x14ac:dyDescent="0.2">
      <c r="A100" s="2" t="s">
        <v>16</v>
      </c>
      <c r="B100" s="5"/>
    </row>
    <row r="101" spans="1:4" hidden="1" x14ac:dyDescent="0.2">
      <c r="A101" s="41"/>
      <c r="B101" s="5"/>
    </row>
    <row r="102" spans="1:4" hidden="1" x14ac:dyDescent="0.2"/>
    <row r="103" spans="1:4" ht="17" hidden="1" x14ac:dyDescent="0.2">
      <c r="A103" s="14" t="s">
        <v>65</v>
      </c>
      <c r="B103" s="15">
        <v>0</v>
      </c>
      <c r="C103" s="16" t="s">
        <v>120</v>
      </c>
    </row>
    <row r="104" spans="1:4" hidden="1" x14ac:dyDescent="0.2">
      <c r="A104" s="14" t="s">
        <v>45</v>
      </c>
      <c r="B104" s="15"/>
      <c r="C104" s="16"/>
    </row>
    <row r="105" spans="1:4" hidden="1" x14ac:dyDescent="0.2">
      <c r="A105" t="s">
        <v>46</v>
      </c>
      <c r="B105" s="30"/>
      <c r="C105" s="16"/>
    </row>
    <row r="106" spans="1:4" hidden="1" x14ac:dyDescent="0.2">
      <c r="A106" s="2" t="s">
        <v>52</v>
      </c>
      <c r="B106" s="42">
        <f>SUM(B103:B105)</f>
        <v>0</v>
      </c>
    </row>
    <row r="109" spans="1:4" x14ac:dyDescent="0.2">
      <c r="A109" s="43" t="s">
        <v>47</v>
      </c>
    </row>
    <row r="110" spans="1:4" x14ac:dyDescent="0.2">
      <c r="D110" s="2" t="str">
        <f>B1</f>
        <v>Minerva Equity Limited (M Group Services)</v>
      </c>
    </row>
    <row r="111" spans="1:4" x14ac:dyDescent="0.2">
      <c r="D111" s="2" t="s">
        <v>121</v>
      </c>
    </row>
    <row r="112" spans="1:4" x14ac:dyDescent="0.2">
      <c r="D112" s="2"/>
    </row>
    <row r="113" spans="4:9" x14ac:dyDescent="0.2">
      <c r="D113" s="51" t="s">
        <v>122</v>
      </c>
    </row>
    <row r="114" spans="4:9" x14ac:dyDescent="0.2">
      <c r="D114" s="2"/>
    </row>
    <row r="115" spans="4:9" ht="34" x14ac:dyDescent="0.2">
      <c r="D115" s="1" t="s">
        <v>123</v>
      </c>
      <c r="E115" s="52">
        <v>45282</v>
      </c>
      <c r="F115" s="16" t="s">
        <v>124</v>
      </c>
      <c r="G115" s="16"/>
      <c r="H115" s="16"/>
      <c r="I115" s="16"/>
    </row>
    <row r="116" spans="4:9" x14ac:dyDescent="0.2">
      <c r="D116" s="2" t="s">
        <v>125</v>
      </c>
      <c r="E116" s="53">
        <v>45382</v>
      </c>
      <c r="F116" s="16"/>
      <c r="G116" s="16"/>
      <c r="H116" s="16"/>
      <c r="I116" s="16"/>
    </row>
    <row r="117" spans="4:9" x14ac:dyDescent="0.2">
      <c r="D117" s="2" t="s">
        <v>126</v>
      </c>
      <c r="E117">
        <f>E116-E115</f>
        <v>100</v>
      </c>
    </row>
    <row r="118" spans="4:9" x14ac:dyDescent="0.2">
      <c r="D118" s="2"/>
    </row>
    <row r="119" spans="4:9" ht="48" x14ac:dyDescent="0.2">
      <c r="D119" s="54" t="s">
        <v>140</v>
      </c>
      <c r="E119" s="55">
        <v>45199</v>
      </c>
    </row>
    <row r="120" spans="4:9" x14ac:dyDescent="0.2">
      <c r="D120" s="54"/>
      <c r="E120" s="55"/>
    </row>
    <row r="121" spans="4:9" x14ac:dyDescent="0.2">
      <c r="D121" s="54"/>
      <c r="E121" s="5" t="s">
        <v>3</v>
      </c>
    </row>
    <row r="122" spans="4:9" x14ac:dyDescent="0.2">
      <c r="D122" s="54"/>
      <c r="E122" s="5" t="s">
        <v>5</v>
      </c>
    </row>
    <row r="124" spans="4:9" x14ac:dyDescent="0.2">
      <c r="D124" s="2" t="s">
        <v>17</v>
      </c>
      <c r="E124" s="56">
        <v>66597.822</v>
      </c>
      <c r="F124" t="s">
        <v>127</v>
      </c>
    </row>
    <row r="125" spans="4:9" x14ac:dyDescent="0.2">
      <c r="D125" t="s">
        <v>128</v>
      </c>
      <c r="E125" s="57">
        <f>E124/365</f>
        <v>182.45978630136986</v>
      </c>
    </row>
    <row r="126" spans="4:9" x14ac:dyDescent="0.2">
      <c r="D126" s="2" t="s">
        <v>129</v>
      </c>
      <c r="E126" s="58">
        <f>E125*E117</f>
        <v>18245.978630136986</v>
      </c>
    </row>
    <row r="128" spans="4:9" x14ac:dyDescent="0.2">
      <c r="D128" s="2" t="s">
        <v>130</v>
      </c>
      <c r="E128" s="57">
        <v>701.85799999999995</v>
      </c>
      <c r="F128" t="s">
        <v>127</v>
      </c>
    </row>
    <row r="129" spans="4:6" x14ac:dyDescent="0.2">
      <c r="D129" t="s">
        <v>128</v>
      </c>
      <c r="E129" s="57">
        <f>E128/365</f>
        <v>1.9228986301369861</v>
      </c>
    </row>
    <row r="130" spans="4:6" x14ac:dyDescent="0.2">
      <c r="D130" s="2" t="s">
        <v>129</v>
      </c>
      <c r="E130" s="58">
        <f>E129*E117</f>
        <v>192.28986301369861</v>
      </c>
    </row>
    <row r="132" spans="4:6" x14ac:dyDescent="0.2">
      <c r="D132" s="2" t="s">
        <v>131</v>
      </c>
      <c r="E132" s="57">
        <v>45.264000000000003</v>
      </c>
      <c r="F132" t="s">
        <v>127</v>
      </c>
    </row>
    <row r="133" spans="4:6" x14ac:dyDescent="0.2">
      <c r="D133" t="s">
        <v>128</v>
      </c>
      <c r="E133" s="59">
        <f>E132/365</f>
        <v>0.1240109589041096</v>
      </c>
    </row>
    <row r="134" spans="4:6" x14ac:dyDescent="0.2">
      <c r="D134" s="2" t="s">
        <v>129</v>
      </c>
      <c r="E134" s="58">
        <f>E133*E117</f>
        <v>12.401095890410959</v>
      </c>
    </row>
    <row r="136" spans="4:6" x14ac:dyDescent="0.2">
      <c r="D136" s="2" t="s">
        <v>132</v>
      </c>
      <c r="E136" s="57">
        <v>2584.2600000000002</v>
      </c>
      <c r="F136" t="s">
        <v>127</v>
      </c>
    </row>
    <row r="137" spans="4:6" x14ac:dyDescent="0.2">
      <c r="D137" t="s">
        <v>128</v>
      </c>
      <c r="E137" s="57">
        <f>E136/365</f>
        <v>7.0801643835616446</v>
      </c>
    </row>
    <row r="138" spans="4:6" x14ac:dyDescent="0.2">
      <c r="D138" s="2" t="s">
        <v>129</v>
      </c>
      <c r="E138" s="58">
        <f>E137*E117</f>
        <v>708.01643835616449</v>
      </c>
    </row>
    <row r="141" spans="4:6" x14ac:dyDescent="0.2">
      <c r="D141" s="51" t="s">
        <v>133</v>
      </c>
    </row>
    <row r="143" spans="4:6" ht="34" x14ac:dyDescent="0.2">
      <c r="D143" s="1" t="s">
        <v>134</v>
      </c>
      <c r="E143" s="52">
        <v>45189</v>
      </c>
      <c r="F143" s="16" t="s">
        <v>135</v>
      </c>
    </row>
    <row r="144" spans="4:6" x14ac:dyDescent="0.2">
      <c r="D144" s="2" t="s">
        <v>136</v>
      </c>
      <c r="E144" s="53">
        <v>45017</v>
      </c>
    </row>
    <row r="145" spans="4:6" x14ac:dyDescent="0.2">
      <c r="D145" s="2" t="s">
        <v>137</v>
      </c>
      <c r="E145">
        <f>E143-E144</f>
        <v>172</v>
      </c>
    </row>
    <row r="146" spans="4:6" x14ac:dyDescent="0.2">
      <c r="D146" s="2"/>
    </row>
    <row r="147" spans="4:6" x14ac:dyDescent="0.2">
      <c r="D147" s="2"/>
      <c r="E147" s="5" t="s">
        <v>3</v>
      </c>
    </row>
    <row r="148" spans="4:6" x14ac:dyDescent="0.2">
      <c r="D148" s="2"/>
      <c r="E148" s="5" t="s">
        <v>5</v>
      </c>
    </row>
    <row r="150" spans="4:6" x14ac:dyDescent="0.2">
      <c r="D150" s="2" t="s">
        <v>17</v>
      </c>
      <c r="E150" s="56">
        <v>17280</v>
      </c>
      <c r="F150" t="s">
        <v>138</v>
      </c>
    </row>
    <row r="151" spans="4:6" x14ac:dyDescent="0.2">
      <c r="D151" t="s">
        <v>128</v>
      </c>
      <c r="E151" s="57">
        <f>E150/365</f>
        <v>47.342465753424655</v>
      </c>
    </row>
    <row r="152" spans="4:6" x14ac:dyDescent="0.2">
      <c r="D152" s="2" t="s">
        <v>129</v>
      </c>
      <c r="E152" s="58">
        <f>E151*E145</f>
        <v>8142.9041095890407</v>
      </c>
    </row>
    <row r="154" spans="4:6" ht="32" x14ac:dyDescent="0.2">
      <c r="D154" s="60" t="s">
        <v>141</v>
      </c>
      <c r="E154" s="61">
        <f>21357-26640</f>
        <v>-5283</v>
      </c>
      <c r="F154" t="s">
        <v>138</v>
      </c>
    </row>
    <row r="155" spans="4:6" x14ac:dyDescent="0.2">
      <c r="D155" t="s">
        <v>128</v>
      </c>
      <c r="E155" s="57">
        <f>E154/365</f>
        <v>-14.473972602739726</v>
      </c>
    </row>
    <row r="156" spans="4:6" x14ac:dyDescent="0.2">
      <c r="D156" s="2" t="s">
        <v>129</v>
      </c>
      <c r="E156" s="58">
        <f>E155*E145</f>
        <v>-2489.523287671233</v>
      </c>
    </row>
    <row r="158" spans="4:6" x14ac:dyDescent="0.2">
      <c r="D158" s="2" t="s">
        <v>131</v>
      </c>
      <c r="E158" s="57">
        <v>3091</v>
      </c>
      <c r="F158" t="s">
        <v>138</v>
      </c>
    </row>
    <row r="159" spans="4:6" x14ac:dyDescent="0.2">
      <c r="D159" t="s">
        <v>128</v>
      </c>
      <c r="E159" s="57">
        <f>E158/365</f>
        <v>8.4684931506849317</v>
      </c>
    </row>
    <row r="160" spans="4:6" x14ac:dyDescent="0.2">
      <c r="D160" s="2" t="s">
        <v>129</v>
      </c>
      <c r="E160" s="58">
        <f>E159*E145</f>
        <v>1456.5808219178082</v>
      </c>
    </row>
    <row r="164" spans="4:4" x14ac:dyDescent="0.2">
      <c r="D164" s="43" t="s">
        <v>47</v>
      </c>
    </row>
  </sheetData>
  <sheetProtection algorithmName="SHA-512" hashValue="JwBR5KwUPzUdER6DBwxy3X1+GNibiOpu9xfsUvj7jurfr/DkU/PxPXXaWOCd/+ZPnRUpXMfexo7iIcJPiNVL8g==" saltValue="aHQE+F1yNMubNpSJH5Zvpw==" spinCount="100000" sheet="1" objects="1" scenarios="1"/>
  <pageMargins left="0.7" right="0.7" top="0.75" bottom="0.75" header="0.3" footer="0.3"/>
  <pageSetup paperSize="9" scale="27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1C231B-103B-E54D-9D71-624D819F1F67}">
  <sheetPr>
    <pageSetUpPr fitToPage="1"/>
  </sheetPr>
  <dimension ref="A1:I93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142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45561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8</v>
      </c>
      <c r="B12" s="15">
        <f>42000-9450</f>
        <v>32550</v>
      </c>
      <c r="C12" s="16" t="s">
        <v>143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x14ac:dyDescent="0.2">
      <c r="A15" s="18" t="s">
        <v>11</v>
      </c>
      <c r="B15" s="15"/>
      <c r="C15" s="16"/>
    </row>
    <row r="16" spans="1:3" x14ac:dyDescent="0.2">
      <c r="A16" s="14"/>
      <c r="B16" s="15"/>
      <c r="C16" s="16"/>
    </row>
    <row r="17" spans="1:3" ht="34" x14ac:dyDescent="0.2">
      <c r="A17" s="14" t="s">
        <v>144</v>
      </c>
      <c r="B17" s="15">
        <f>-B82</f>
        <v>1549</v>
      </c>
      <c r="C17" s="16" t="s">
        <v>145</v>
      </c>
    </row>
    <row r="18" spans="1:3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19" t="s">
        <v>13</v>
      </c>
      <c r="B20" s="20">
        <f>B12-B82</f>
        <v>34099</v>
      </c>
      <c r="C20" s="21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14</v>
      </c>
      <c r="B23" s="7"/>
      <c r="C23" s="22"/>
    </row>
    <row r="24" spans="1:3" x14ac:dyDescent="0.2">
      <c r="A24" s="2" t="s">
        <v>15</v>
      </c>
      <c r="B24" s="3"/>
      <c r="C24" s="23"/>
    </row>
    <row r="25" spans="1:3" x14ac:dyDescent="0.2">
      <c r="A25" s="12">
        <v>45291</v>
      </c>
      <c r="B25" s="24"/>
      <c r="C25" s="24"/>
    </row>
    <row r="26" spans="1:3" x14ac:dyDescent="0.2">
      <c r="A26" s="13"/>
      <c r="B26" s="25"/>
      <c r="C26" s="24"/>
    </row>
    <row r="27" spans="1:3" x14ac:dyDescent="0.2">
      <c r="A27" s="2" t="s">
        <v>16</v>
      </c>
      <c r="B27" s="24"/>
      <c r="C27" s="24"/>
    </row>
    <row r="28" spans="1:3" x14ac:dyDescent="0.2">
      <c r="A28" s="26"/>
      <c r="B28" s="24"/>
      <c r="C28" s="26"/>
    </row>
    <row r="29" spans="1:3" x14ac:dyDescent="0.2">
      <c r="A29" s="13"/>
      <c r="B29" s="24"/>
      <c r="C29" s="24"/>
    </row>
    <row r="30" spans="1:3" ht="17" x14ac:dyDescent="0.2">
      <c r="A30" s="14" t="s">
        <v>17</v>
      </c>
      <c r="B30" s="28">
        <v>64085</v>
      </c>
      <c r="C30" s="16" t="s">
        <v>146</v>
      </c>
    </row>
    <row r="31" spans="1:3" x14ac:dyDescent="0.2">
      <c r="A31" s="14" t="s">
        <v>18</v>
      </c>
      <c r="B31" s="28"/>
      <c r="C31" s="16"/>
    </row>
    <row r="32" spans="1:3" ht="17" x14ac:dyDescent="0.2">
      <c r="A32" s="1" t="s">
        <v>19</v>
      </c>
      <c r="B32" s="28">
        <v>717</v>
      </c>
      <c r="C32" s="16" t="s">
        <v>146</v>
      </c>
    </row>
    <row r="33" spans="1:3" x14ac:dyDescent="0.2">
      <c r="A33" s="14"/>
      <c r="B33" s="28"/>
      <c r="C33" s="11"/>
    </row>
    <row r="34" spans="1:3" x14ac:dyDescent="0.2">
      <c r="A34" s="1" t="s">
        <v>22</v>
      </c>
      <c r="B34" s="28"/>
      <c r="C34" s="11"/>
    </row>
    <row r="35" spans="1:3" x14ac:dyDescent="0.2">
      <c r="A35" s="14"/>
      <c r="B35" s="28"/>
      <c r="C35" s="11"/>
    </row>
    <row r="36" spans="1:3" x14ac:dyDescent="0.2">
      <c r="A36" s="14" t="s">
        <v>23</v>
      </c>
      <c r="B36" s="28"/>
      <c r="C36" s="16"/>
    </row>
    <row r="37" spans="1:3" x14ac:dyDescent="0.2">
      <c r="A37" s="14" t="s">
        <v>24</v>
      </c>
      <c r="B37" s="28"/>
      <c r="C37" s="11"/>
    </row>
    <row r="38" spans="1:3" x14ac:dyDescent="0.2">
      <c r="A38" s="14"/>
      <c r="B38" s="28"/>
      <c r="C38" s="11"/>
    </row>
    <row r="39" spans="1:3" x14ac:dyDescent="0.2">
      <c r="A39" s="14" t="s">
        <v>25</v>
      </c>
      <c r="B39" s="28"/>
      <c r="C39" s="11"/>
    </row>
    <row r="40" spans="1:3" ht="17" x14ac:dyDescent="0.2">
      <c r="A40" s="14" t="s">
        <v>147</v>
      </c>
      <c r="B40" s="28">
        <v>-11</v>
      </c>
      <c r="C40" s="16" t="s">
        <v>146</v>
      </c>
    </row>
    <row r="41" spans="1:3" ht="17" x14ac:dyDescent="0.2">
      <c r="A41" s="14" t="s">
        <v>27</v>
      </c>
      <c r="B41" s="28">
        <v>267</v>
      </c>
      <c r="C41" s="16" t="s">
        <v>146</v>
      </c>
    </row>
    <row r="42" spans="1:3" x14ac:dyDescent="0.2">
      <c r="A42" s="14" t="s">
        <v>28</v>
      </c>
      <c r="B42" s="28"/>
      <c r="C42" s="11"/>
    </row>
    <row r="43" spans="1:3" x14ac:dyDescent="0.2">
      <c r="A43" s="14"/>
      <c r="B43" s="28"/>
      <c r="C43" s="11"/>
    </row>
    <row r="44" spans="1:3" x14ac:dyDescent="0.2">
      <c r="A44" s="14" t="s">
        <v>29</v>
      </c>
      <c r="B44" s="28"/>
      <c r="C44" s="16"/>
    </row>
    <row r="45" spans="1:3" x14ac:dyDescent="0.2">
      <c r="A45" s="14" t="s">
        <v>30</v>
      </c>
      <c r="B45" s="28"/>
      <c r="C45" s="11"/>
    </row>
    <row r="46" spans="1:3" x14ac:dyDescent="0.2">
      <c r="A46" s="14" t="s">
        <v>31</v>
      </c>
      <c r="B46" s="28"/>
      <c r="C46" s="16"/>
    </row>
    <row r="47" spans="1:3" ht="17" x14ac:dyDescent="0.2">
      <c r="A47" s="14" t="s">
        <v>32</v>
      </c>
      <c r="B47" s="28">
        <v>677</v>
      </c>
      <c r="C47" s="16" t="s">
        <v>146</v>
      </c>
    </row>
    <row r="48" spans="1:3" x14ac:dyDescent="0.2">
      <c r="A48" s="14"/>
      <c r="B48" s="28"/>
      <c r="C48" s="11"/>
    </row>
    <row r="49" spans="1:3" ht="17" x14ac:dyDescent="0.2">
      <c r="A49" s="14" t="s">
        <v>33</v>
      </c>
      <c r="B49" s="28">
        <f>1342+305</f>
        <v>1647</v>
      </c>
      <c r="C49" s="16" t="s">
        <v>146</v>
      </c>
    </row>
    <row r="50" spans="1:3" x14ac:dyDescent="0.2">
      <c r="A50" s="14"/>
      <c r="B50" s="28"/>
      <c r="C50" s="11"/>
    </row>
    <row r="51" spans="1:3" x14ac:dyDescent="0.2">
      <c r="A51" s="14" t="s">
        <v>34</v>
      </c>
      <c r="B51" s="28">
        <f>SUM(B36:B49)</f>
        <v>2580</v>
      </c>
      <c r="C51" s="11"/>
    </row>
    <row r="52" spans="1:3" x14ac:dyDescent="0.2">
      <c r="A52" s="29"/>
      <c r="B52" s="30"/>
      <c r="C52" s="31"/>
    </row>
    <row r="53" spans="1:3" x14ac:dyDescent="0.2">
      <c r="A53" s="32" t="s">
        <v>14</v>
      </c>
      <c r="B53" s="33">
        <f>B32+B51</f>
        <v>3297</v>
      </c>
      <c r="C53" s="34"/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35" t="s">
        <v>35</v>
      </c>
      <c r="B56" s="37">
        <f>ROUND((B20/B30),1)</f>
        <v>0.5</v>
      </c>
      <c r="C56" s="10"/>
    </row>
    <row r="57" spans="1:3" x14ac:dyDescent="0.2">
      <c r="A57" s="35" t="s">
        <v>37</v>
      </c>
      <c r="B57" s="37">
        <f>ROUND((B20/B32),1)</f>
        <v>47.6</v>
      </c>
      <c r="C57" s="10"/>
    </row>
    <row r="58" spans="1:3" x14ac:dyDescent="0.2">
      <c r="A58" s="35" t="s">
        <v>38</v>
      </c>
      <c r="B58" s="37">
        <f>ROUND((B20/B53),1)</f>
        <v>10.3</v>
      </c>
      <c r="C58" s="10"/>
    </row>
    <row r="61" spans="1:3" x14ac:dyDescent="0.2">
      <c r="A61" s="7" t="s">
        <v>39</v>
      </c>
      <c r="B61" s="8"/>
      <c r="C61" s="9"/>
    </row>
    <row r="62" spans="1:3" x14ac:dyDescent="0.2">
      <c r="C62" s="10"/>
    </row>
    <row r="63" spans="1:3" x14ac:dyDescent="0.2">
      <c r="A63" s="14" t="s">
        <v>148</v>
      </c>
    </row>
    <row r="64" spans="1:3" x14ac:dyDescent="0.2">
      <c r="A64" s="14" t="s">
        <v>149</v>
      </c>
    </row>
    <row r="65" spans="1:3" x14ac:dyDescent="0.2">
      <c r="A65" t="s">
        <v>150</v>
      </c>
    </row>
    <row r="66" spans="1:3" x14ac:dyDescent="0.2">
      <c r="A66" t="s">
        <v>151</v>
      </c>
    </row>
    <row r="67" spans="1:3" x14ac:dyDescent="0.2">
      <c r="C67" s="11"/>
    </row>
    <row r="68" spans="1:3" x14ac:dyDescent="0.2">
      <c r="A68" s="38"/>
      <c r="B68" s="38"/>
      <c r="C68" s="9"/>
    </row>
    <row r="69" spans="1:3" x14ac:dyDescent="0.2">
      <c r="C69" s="39"/>
    </row>
    <row r="70" spans="1:3" x14ac:dyDescent="0.2">
      <c r="C70" s="39"/>
    </row>
    <row r="71" spans="1:3" x14ac:dyDescent="0.2">
      <c r="B71" s="3" t="s">
        <v>3</v>
      </c>
    </row>
    <row r="72" spans="1:3" x14ac:dyDescent="0.2">
      <c r="B72" s="3"/>
    </row>
    <row r="73" spans="1:3" x14ac:dyDescent="0.2">
      <c r="B73" s="5" t="s">
        <v>5</v>
      </c>
    </row>
    <row r="74" spans="1:3" x14ac:dyDescent="0.2">
      <c r="B74" s="5"/>
    </row>
    <row r="75" spans="1:3" x14ac:dyDescent="0.2">
      <c r="B75" s="40">
        <v>45291</v>
      </c>
    </row>
    <row r="76" spans="1:3" x14ac:dyDescent="0.2">
      <c r="A76" s="2" t="s">
        <v>16</v>
      </c>
      <c r="B76" s="5"/>
    </row>
    <row r="77" spans="1:3" x14ac:dyDescent="0.2">
      <c r="A77" s="41"/>
      <c r="B77" s="5"/>
    </row>
    <row r="79" spans="1:3" ht="17" x14ac:dyDescent="0.2">
      <c r="A79" s="14" t="s">
        <v>65</v>
      </c>
      <c r="B79" s="15">
        <v>745</v>
      </c>
      <c r="C79" s="16" t="s">
        <v>146</v>
      </c>
    </row>
    <row r="80" spans="1:3" ht="17" x14ac:dyDescent="0.2">
      <c r="A80" s="14" t="s">
        <v>45</v>
      </c>
      <c r="B80" s="15">
        <f>-442-1852</f>
        <v>-2294</v>
      </c>
      <c r="C80" s="16" t="s">
        <v>146</v>
      </c>
    </row>
    <row r="81" spans="1:9" x14ac:dyDescent="0.2">
      <c r="A81" t="s">
        <v>46</v>
      </c>
      <c r="B81" s="30"/>
      <c r="C81" s="16"/>
    </row>
    <row r="82" spans="1:9" x14ac:dyDescent="0.2">
      <c r="A82" s="2" t="s">
        <v>52</v>
      </c>
      <c r="B82" s="42">
        <f>SUM(B79:B81)</f>
        <v>-1549</v>
      </c>
    </row>
    <row r="85" spans="1:9" x14ac:dyDescent="0.2">
      <c r="A85" s="43" t="s">
        <v>47</v>
      </c>
    </row>
    <row r="89" spans="1:9" x14ac:dyDescent="0.2">
      <c r="E89" s="16"/>
      <c r="F89" s="16"/>
      <c r="G89" s="16"/>
      <c r="H89" s="16"/>
      <c r="I89" s="16"/>
    </row>
    <row r="92" spans="1:9" x14ac:dyDescent="0.2">
      <c r="B92" s="44"/>
    </row>
    <row r="93" spans="1:9" x14ac:dyDescent="0.2">
      <c r="B93" s="44"/>
    </row>
  </sheetData>
  <sheetProtection algorithmName="SHA-512" hashValue="RvKO8mj4WwHAjePDSl+bt8sAe/zn9WHyoMSk7KdOyVNmrasesPbBf8Z58VEPOZ0kEbm/4JROrNnwDq58tUZdNw==" saltValue="GBo3wxgRxUeR/fKTyBY4cA==" spinCount="100000" sheet="1" objects="1" scenarios="1"/>
  <pageMargins left="0.7" right="0.7" top="0.75" bottom="0.75" header="0.3" footer="0.3"/>
  <pageSetup paperSize="9" scale="55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Owen James Group 260124</vt:lpstr>
      <vt:lpstr>Orchestra Topco 300424</vt:lpstr>
      <vt:lpstr>Nisbets 230524</vt:lpstr>
      <vt:lpstr>Minerva Equity 230924</vt:lpstr>
      <vt:lpstr>Ascensos 260924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Constantine Mossios</cp:lastModifiedBy>
  <dcterms:created xsi:type="dcterms:W3CDTF">2025-05-23T15:41:13Z</dcterms:created>
  <dcterms:modified xsi:type="dcterms:W3CDTF">2025-05-23T15:57:25Z</dcterms:modified>
</cp:coreProperties>
</file>