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/"/>
    </mc:Choice>
  </mc:AlternateContent>
  <xr:revisionPtr revIDLastSave="0" documentId="13_ncr:1_{26DC69F3-78AD-794C-9728-B0C634113EB7}" xr6:coauthVersionLast="47" xr6:coauthVersionMax="47" xr10:uidLastSave="{00000000-0000-0000-0000-000000000000}"/>
  <workbookProtection workbookAlgorithmName="SHA-512" workbookHashValue="s1tAWajfM6bRFXLPk2q+Z/cftfjVjvBoqe1kDAhkUGnykNhiozUOYesFHBIBc6l/2+FZMCP+39oV2KrIVTUSEA==" workbookSaltValue="+eVF6I7IunpaJpYu+yc0ZQ==" workbookSpinCount="100000" lockStructure="1"/>
  <bookViews>
    <workbookView xWindow="780" yWindow="1000" windowWidth="27640" windowHeight="15760" xr2:uid="{6A6A766F-05E8-BE4A-9938-D72BBB093944}"/>
  </bookViews>
  <sheets>
    <sheet name="STS Defence Group 230124" sheetId="1" r:id="rId1"/>
    <sheet name="Kirintec 030924" sheetId="2" r:id="rId2"/>
    <sheet name="Fawkes Newco 2 301024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5" i="1" l="1"/>
  <c r="B82" i="3"/>
  <c r="B81" i="3"/>
  <c r="B84" i="3" s="1"/>
  <c r="B85" i="2"/>
  <c r="B20" i="2" s="1"/>
  <c r="B56" i="2"/>
  <c r="B54" i="2"/>
  <c r="B16" i="2"/>
  <c r="B23" i="2" s="1"/>
  <c r="C95" i="1"/>
  <c r="B92" i="1"/>
  <c r="A90" i="1"/>
  <c r="B93" i="1" s="1"/>
  <c r="D63" i="1"/>
  <c r="D65" i="1" s="1"/>
  <c r="C63" i="1"/>
  <c r="C65" i="1" s="1"/>
  <c r="B61" i="1"/>
  <c r="B59" i="1"/>
  <c r="B63" i="1" s="1"/>
  <c r="B53" i="1"/>
  <c r="B52" i="1"/>
  <c r="B41" i="1"/>
  <c r="B39" i="1"/>
  <c r="B15" i="1"/>
  <c r="B20" i="1" l="1"/>
  <c r="B17" i="3"/>
  <c r="B20" i="3"/>
  <c r="B61" i="2"/>
  <c r="B60" i="2"/>
  <c r="B59" i="2"/>
  <c r="B23" i="1"/>
  <c r="B65" i="1"/>
  <c r="B56" i="3" l="1"/>
  <c r="B58" i="3"/>
  <c r="B69" i="1"/>
  <c r="D68" i="1"/>
  <c r="B68" i="1"/>
  <c r="D70" i="1"/>
  <c r="B70" i="1"/>
  <c r="D69" i="1"/>
</calcChain>
</file>

<file path=xl/sharedStrings.xml><?xml version="1.0" encoding="utf-8"?>
<sst xmlns="http://schemas.openxmlformats.org/spreadsheetml/2006/main" count="193" uniqueCount="83">
  <si>
    <t>Target Company</t>
  </si>
  <si>
    <t>STS Defence Group Limited</t>
  </si>
  <si>
    <t>Currency</t>
  </si>
  <si>
    <t>GBP</t>
  </si>
  <si>
    <t>CHF</t>
  </si>
  <si>
    <t>Display</t>
  </si>
  <si>
    <t>000s</t>
  </si>
  <si>
    <t>Enterprise Value</t>
  </si>
  <si>
    <t>Date Completed:</t>
  </si>
  <si>
    <t>CHF/GBP Exchange Rate:</t>
  </si>
  <si>
    <t>Source: www.oanda.com</t>
  </si>
  <si>
    <t>Consideration (GBP)</t>
  </si>
  <si>
    <t>Source: Cicor Technologies Ltd Half Year Report 2024; note 5 Change in scope of consolidation</t>
  </si>
  <si>
    <t>Adjustments:</t>
  </si>
  <si>
    <t>Net debt</t>
  </si>
  <si>
    <t>Source: Cicor Technologies Ltd Half Year Report 2024; note 5 Change in scope of consolidation; see below</t>
  </si>
  <si>
    <t>EV</t>
  </si>
  <si>
    <t>Normalised EBITDA</t>
  </si>
  <si>
    <t>Reporting Date:</t>
  </si>
  <si>
    <t>Annualised</t>
  </si>
  <si>
    <t>6 months</t>
  </si>
  <si>
    <t>12 months</t>
  </si>
  <si>
    <t>USD/GBP Exchange Rate:</t>
  </si>
  <si>
    <t>Revenue</t>
  </si>
  <si>
    <t>Source: STS Defence Group Limited consolidated financial statements for the year ended 31/12/2023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</si>
  <si>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</si>
  <si>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</si>
  <si>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</si>
  <si>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</si>
  <si>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</si>
  <si>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</si>
  <si>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</si>
  <si>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</si>
  <si>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items:</t>
  </si>
  <si>
    <t>Amortisation of Intangible Costs</t>
  </si>
  <si>
    <t>Restructuring costs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</si>
  <si>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</si>
  <si>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</si>
  <si>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</si>
  <si>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</si>
  <si>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</si>
  <si>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 STS Defence Group Limited consolidated financial statements for the year ended 31/12/2023;</t>
  </si>
  <si>
    <t>Sub-total</t>
  </si>
  <si>
    <t>EV/Revenue Multiple</t>
  </si>
  <si>
    <t>EV/EBIT Multiple</t>
  </si>
  <si>
    <t>EV/EBITDA Multiple</t>
  </si>
  <si>
    <t>Source Data</t>
  </si>
  <si>
    <t>STS Defence Group Limited consolidated financial statements for the year ended 31/12/2023</t>
  </si>
  <si>
    <t>Cicor Technologies Ltd media release dated 18/10/2023</t>
  </si>
  <si>
    <t>Cicor Technologies Ltd media release dated 24/01/2024</t>
  </si>
  <si>
    <t>STS Defence Group Limited PSC02 statement dated 19/04/2024</t>
  </si>
  <si>
    <t>Cicor Technologies Ltd Half Year Report 2024</t>
  </si>
  <si>
    <t>Cash and cash Equivalents</t>
  </si>
  <si>
    <t>Debt</t>
  </si>
  <si>
    <t>Source: Cicor Technologies Ltd Half Year Report 2024; note 5 Change in scope of consolidation; Short term Financial liabilities; balance of bank loans as at 31/12/2023 GBP 3.17m</t>
  </si>
  <si>
    <t>Lease Liabilities</t>
  </si>
  <si>
    <t>© 2025 Business Valuation Benchmarks Ltd</t>
  </si>
  <si>
    <t>Kirintec Limited</t>
  </si>
  <si>
    <t>Source: BAE Systems plc press release dated 19/02/2025; note: 10 Acquisitions</t>
  </si>
  <si>
    <t>Fair-value of contingent consideration (GBP)</t>
  </si>
  <si>
    <t>Total consideration</t>
  </si>
  <si>
    <t>Cash acquired</t>
  </si>
  <si>
    <t>Source: Kirintec Limited consolidated financial statements for the year ended 31/12/2023</t>
  </si>
  <si>
    <t>Exceptional items</t>
  </si>
  <si>
    <t>Kirintec Limited consolidated financial statements for the year ended 31/12/2023</t>
  </si>
  <si>
    <t>BAE Systems plc news release dated 03/09/2024</t>
  </si>
  <si>
    <t>Kirintec Limited PSC02 notice dated 10/09/2024</t>
  </si>
  <si>
    <t>BAE Systems plc press release dated 19/02/2025</t>
  </si>
  <si>
    <t>Fawkes Newco 2 Limited (Phoenix Optical)</t>
  </si>
  <si>
    <t>Cash consideration (GBP)</t>
  </si>
  <si>
    <t>Source: Gooch &amp; Housego plc press release dated 30/10/2024; excludes earn-out of up to £3.35m</t>
  </si>
  <si>
    <t>Net debt - as at 30/06/2023</t>
  </si>
  <si>
    <t>Source: Phoenix Optical Holdings Limited financial statements for the year ended 30/06/2023; Phoenix Optical Technologies Limited financial statements for the year ended 30/06/2023; see below</t>
  </si>
  <si>
    <t>Source: Gooch &amp; Housego plc press release dated 30/10/2024; circa</t>
  </si>
  <si>
    <t>N/A</t>
  </si>
  <si>
    <t>Phoenix Optical Holdings Limited financial statements for the year ended 30/06/2023</t>
  </si>
  <si>
    <t>Phoenix Optical Technologies Limited financial statements for the year ended 30/06/2023</t>
  </si>
  <si>
    <t>Orion Photonics Limited financial statements for the year ended 30/06/2023</t>
  </si>
  <si>
    <t>Phoenix Optical Holdings Limited PSC02 notice dated 28/10/2024</t>
  </si>
  <si>
    <t>Gooch &amp; Housego plc press release dated 30/10/2024</t>
  </si>
  <si>
    <t>Fawkes Newco 2 Limited PSC02 notice dated 13/11/2024</t>
  </si>
  <si>
    <t>Source: Phoenix Optical Holdings Limited financial statements for the year ended 30/06/2023; Phoenix Optical Technologies Limited financial statements for the year ended 30/06/2023</t>
  </si>
  <si>
    <t>Source: Phoenix Optical Technologies Limited financial statements for the year ended 30/06/2023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</si>
</sst>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0000_);[Red]\(#,##0.00000\)"/>
    <numFmt numFmtId="167" formatCode="#,##0.0;[Red]\-#,##0.0"/>
    <numFmt numFmtId="168" formatCode="#,##0.00000;[Red]\-#,##0.00000"/>
    <numFmt numFmtId="169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6" fontId="0" fillId="0" borderId="0" xfId="1" applyNumberFormat="1" applyFont="1" applyAlignment="1">
      <alignment horizontal="left" vertical="top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0" borderId="6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6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0" fontId="0" fillId="0" borderId="0" xfId="0" applyAlignment="1">
      <alignment horizontal="left" vertical="top" indent="1"/>
    </xf>
    <xf numFmtId="0" fontId="0" fillId="0" borderId="7" xfId="0" applyBorder="1"/>
    <xf numFmtId="38" fontId="0" fillId="0" borderId="8" xfId="1" applyNumberFormat="1" applyFont="1" applyBorder="1"/>
    <xf numFmtId="38" fontId="0" fillId="0" borderId="7" xfId="1" applyNumberFormat="1" applyFont="1" applyBorder="1"/>
    <xf numFmtId="40" fontId="0" fillId="0" borderId="7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9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0" fillId="0" borderId="6" xfId="1" applyNumberFormat="1" applyFont="1" applyBorder="1"/>
    <xf numFmtId="14" fontId="2" fillId="0" borderId="6" xfId="0" applyNumberFormat="1" applyFont="1" applyBorder="1" applyAlignment="1">
      <alignment horizontal="center"/>
    </xf>
    <xf numFmtId="0" fontId="0" fillId="2" borderId="2" xfId="0" applyFill="1" applyBorder="1"/>
    <xf numFmtId="167" fontId="2" fillId="2" borderId="9" xfId="1" applyNumberFormat="1" applyFont="1" applyFill="1" applyBorder="1"/>
    <xf numFmtId="167" fontId="2" fillId="0" borderId="0" xfId="1" applyNumberFormat="1" applyFont="1" applyFill="1" applyBorder="1"/>
    <xf numFmtId="167" fontId="2" fillId="2" borderId="4" xfId="1" applyNumberFormat="1" applyFont="1" applyFill="1" applyBorder="1"/>
    <xf numFmtId="0" fontId="0" fillId="0" borderId="10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9" fontId="0" fillId="0" borderId="0" xfId="0" applyNumberFormat="1"/>
    <xf numFmtId="38" fontId="0" fillId="0" borderId="7" xfId="1" applyNumberFormat="1" applyFont="1" applyBorder="1" applyAlignment="1">
      <alignment vertical="top"/>
    </xf>
    <xf numFmtId="0" fontId="6" fillId="0" borderId="0" xfId="0" applyFont="1" applyAlignment="1">
      <alignment vertical="top" wrapText="1"/>
    </xf>
    <xf numFmtId="38" fontId="0" fillId="2" borderId="0" xfId="1" applyNumberFormat="1" applyFont="1" applyFill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  <xf numFmtId="167" fontId="2" fillId="2" borderId="4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E2323-E388-DF4A-9644-49B8843C8E76}">
  <sheetPr>
    <pageSetUpPr fitToPage="1"/>
  </sheetPr>
  <dimension ref="A1:K106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1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4</v>
      </c>
      <c r="D3" s="3"/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5</v>
      </c>
      <c r="B5" s="5" t="s">
        <v>6</v>
      </c>
      <c r="C5" s="5" t="s">
        <v>6</v>
      </c>
      <c r="D5" s="5"/>
    </row>
    <row r="6" spans="1:5" x14ac:dyDescent="0.2">
      <c r="A6" s="2"/>
      <c r="B6" s="6"/>
      <c r="C6" s="6"/>
      <c r="D6" s="6"/>
    </row>
    <row r="7" spans="1:5" x14ac:dyDescent="0.2">
      <c r="A7" s="7" t="s">
        <v>7</v>
      </c>
      <c r="B7" s="8"/>
      <c r="C7" s="8"/>
      <c r="D7" s="8"/>
      <c r="E7" s="9"/>
    </row>
    <row r="8" spans="1:5" x14ac:dyDescent="0.2">
      <c r="A8" s="2" t="s">
        <v>8</v>
      </c>
      <c r="B8" s="10"/>
      <c r="C8" s="10"/>
      <c r="D8" s="10"/>
      <c r="E8" s="11"/>
    </row>
    <row r="9" spans="1:5" x14ac:dyDescent="0.2">
      <c r="A9" s="12">
        <v>45314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x14ac:dyDescent="0.2">
      <c r="A12" s="2" t="s">
        <v>9</v>
      </c>
      <c r="B12" s="10"/>
      <c r="C12" s="10"/>
      <c r="D12" s="10"/>
      <c r="E12" s="11"/>
    </row>
    <row r="13" spans="1:5" x14ac:dyDescent="0.2">
      <c r="A13" s="14">
        <v>0.90566999999999998</v>
      </c>
      <c r="B13" s="10"/>
      <c r="C13" s="10"/>
      <c r="D13" s="10"/>
      <c r="E13" s="11" t="s">
        <v>10</v>
      </c>
    </row>
    <row r="14" spans="1:5" x14ac:dyDescent="0.2">
      <c r="A14" s="13"/>
      <c r="B14" s="10"/>
      <c r="C14" s="10"/>
      <c r="D14" s="10"/>
      <c r="E14" s="11"/>
    </row>
    <row r="15" spans="1:5" ht="17" x14ac:dyDescent="0.2">
      <c r="A15" s="15" t="s">
        <v>11</v>
      </c>
      <c r="B15" s="16">
        <f>D15*A13</f>
        <v>26880.285599999999</v>
      </c>
      <c r="C15" s="16"/>
      <c r="D15" s="16">
        <v>29680</v>
      </c>
      <c r="E15" s="17" t="s">
        <v>12</v>
      </c>
    </row>
    <row r="16" spans="1:5" x14ac:dyDescent="0.2">
      <c r="A16" s="15"/>
      <c r="B16" s="16"/>
      <c r="C16" s="16"/>
      <c r="D16" s="16"/>
      <c r="E16" s="17"/>
    </row>
    <row r="17" spans="1:5" x14ac:dyDescent="0.2">
      <c r="A17" s="15"/>
      <c r="B17" s="16"/>
      <c r="C17" s="16"/>
      <c r="D17" s="16"/>
      <c r="E17" s="17"/>
    </row>
    <row r="18" spans="1:5" x14ac:dyDescent="0.2">
      <c r="A18" s="18" t="s">
        <v>13</v>
      </c>
      <c r="B18" s="16"/>
      <c r="C18" s="16"/>
      <c r="D18" s="16"/>
      <c r="E18" s="17"/>
    </row>
    <row r="19" spans="1:5" x14ac:dyDescent="0.2">
      <c r="A19" s="15"/>
      <c r="B19" s="16"/>
      <c r="C19" s="16"/>
      <c r="D19" s="16"/>
      <c r="E19" s="17"/>
    </row>
    <row r="20" spans="1:5" ht="34" x14ac:dyDescent="0.2">
      <c r="A20" s="15" t="s">
        <v>14</v>
      </c>
      <c r="B20" s="16">
        <f>-B95</f>
        <v>2130.1358399999999</v>
      </c>
      <c r="C20" s="16"/>
      <c r="D20" s="16"/>
      <c r="E20" s="17" t="s">
        <v>15</v>
      </c>
    </row>
    <row r="21" spans="1:5" x14ac:dyDescent="0.2">
      <c r="A21" s="15"/>
      <c r="B21" s="16"/>
      <c r="C21" s="16"/>
      <c r="D21" s="16"/>
      <c r="E21" s="17"/>
    </row>
    <row r="22" spans="1:5" x14ac:dyDescent="0.2">
      <c r="A22" s="4"/>
      <c r="B22" s="10"/>
      <c r="C22" s="10"/>
      <c r="D22" s="10"/>
    </row>
    <row r="23" spans="1:5" x14ac:dyDescent="0.2">
      <c r="A23" s="19" t="s">
        <v>16</v>
      </c>
      <c r="B23" s="20">
        <f>B15-B95</f>
        <v>29010.421439999998</v>
      </c>
      <c r="C23" s="20"/>
      <c r="D23" s="20"/>
      <c r="E23" s="21"/>
    </row>
    <row r="24" spans="1:5" x14ac:dyDescent="0.2">
      <c r="A24" s="2"/>
    </row>
    <row r="25" spans="1:5" x14ac:dyDescent="0.2">
      <c r="A25" s="2"/>
    </row>
    <row r="26" spans="1:5" x14ac:dyDescent="0.2">
      <c r="A26" s="7" t="s">
        <v>17</v>
      </c>
      <c r="B26" s="7"/>
      <c r="C26" s="7"/>
      <c r="D26" s="7"/>
      <c r="E26" s="22"/>
    </row>
    <row r="27" spans="1:5" x14ac:dyDescent="0.2">
      <c r="B27" s="3"/>
      <c r="C27" s="3"/>
      <c r="D27" s="3"/>
      <c r="E27" s="23"/>
    </row>
    <row r="28" spans="1:5" x14ac:dyDescent="0.2">
      <c r="B28" s="3" t="s">
        <v>3</v>
      </c>
      <c r="C28" s="3" t="s">
        <v>3</v>
      </c>
      <c r="D28" s="3" t="s">
        <v>3</v>
      </c>
      <c r="E28" s="23"/>
    </row>
    <row r="29" spans="1:5" x14ac:dyDescent="0.2">
      <c r="B29" s="3"/>
      <c r="C29" s="3"/>
      <c r="D29" s="3"/>
      <c r="E29" s="23"/>
    </row>
    <row r="30" spans="1:5" x14ac:dyDescent="0.2">
      <c r="B30" s="5" t="s">
        <v>6</v>
      </c>
      <c r="C30" s="5" t="s">
        <v>6</v>
      </c>
      <c r="D30" s="5" t="s">
        <v>6</v>
      </c>
      <c r="E30" s="23"/>
    </row>
    <row r="31" spans="1:5" x14ac:dyDescent="0.2">
      <c r="B31" s="3"/>
      <c r="C31" s="3"/>
      <c r="D31" s="3"/>
      <c r="E31" s="23"/>
    </row>
    <row r="32" spans="1:5" x14ac:dyDescent="0.2">
      <c r="A32" s="2" t="s">
        <v>18</v>
      </c>
      <c r="B32" s="24">
        <v>45291</v>
      </c>
      <c r="C32" s="25"/>
      <c r="D32" s="26">
        <v>45107</v>
      </c>
      <c r="E32" s="27"/>
    </row>
    <row r="33" spans="1:5" ht="17" thickBot="1" x14ac:dyDescent="0.25">
      <c r="A33" s="2"/>
      <c r="B33" s="28"/>
      <c r="C33" s="28"/>
      <c r="D33" s="28"/>
      <c r="E33" s="27"/>
    </row>
    <row r="34" spans="1:5" ht="17" x14ac:dyDescent="0.2">
      <c r="A34" s="13"/>
      <c r="B34" s="29" t="s">
        <v>19</v>
      </c>
      <c r="C34" s="30" t="s">
        <v>20</v>
      </c>
      <c r="D34" s="30" t="s">
        <v>21</v>
      </c>
      <c r="E34" s="27"/>
    </row>
    <row r="35" spans="1:5" x14ac:dyDescent="0.2">
      <c r="A35" s="13"/>
      <c r="B35" s="31"/>
      <c r="C35" s="32"/>
      <c r="D35" s="32"/>
      <c r="E35" s="27"/>
    </row>
    <row r="36" spans="1:5" x14ac:dyDescent="0.2">
      <c r="A36" s="2" t="s">
        <v>22</v>
      </c>
      <c r="B36" s="33"/>
      <c r="C36" s="27"/>
      <c r="D36" s="27"/>
      <c r="E36" s="27"/>
    </row>
    <row r="37" spans="1:5" x14ac:dyDescent="0.2">
      <c r="A37" s="34"/>
      <c r="B37" s="33"/>
      <c r="C37" s="27"/>
      <c r="D37" s="27"/>
      <c r="E37" s="34"/>
    </row>
    <row r="38" spans="1:5" x14ac:dyDescent="0.2">
      <c r="A38" s="13"/>
      <c r="B38" s="33"/>
      <c r="C38" s="27"/>
      <c r="D38" s="27"/>
      <c r="E38" s="27"/>
    </row>
    <row r="39" spans="1:5" ht="34" x14ac:dyDescent="0.2">
      <c r="A39" s="15" t="s">
        <v>23</v>
      </c>
      <c r="B39" s="35">
        <f>(D39/2)+C39</f>
        <v>21901.277000000002</v>
      </c>
      <c r="C39" s="36">
        <v>11787.45</v>
      </c>
      <c r="D39" s="36">
        <v>20227.653999999999</v>
      </c>
      <c r="E39" s="17" t="s">
        <v>24</v>
      </c>
    </row>
    <row r="40" spans="1:5" x14ac:dyDescent="0.2">
      <c r="A40" s="15" t="s">
        <v>25</v>
      </c>
      <c r="B40" s="35"/>
      <c r="C40" s="36"/>
      <c r="D40" s="36"/>
      <c r="E40" s="17"/>
    </row>
    <row r="41" spans="1:5" ht="34" x14ac:dyDescent="0.2">
      <c r="A41" s="1" t="s">
        <v>26</v>
      </c>
      <c r="B41" s="35">
        <f>(D41/2)+C41</f>
        <v>1744.1724999999999</v>
      </c>
      <c r="C41" s="36">
        <v>453.29</v>
      </c>
      <c r="D41" s="36">
        <v>2581.7649999999999</v>
      </c>
      <c r="E41" s="17" t="s">
        <v>24</v>
      </c>
    </row>
    <row r="42" spans="1:5" x14ac:dyDescent="0.2">
      <c r="A42" s="15"/>
      <c r="B42" s="35"/>
      <c r="C42" s="36"/>
      <c r="D42" s="36"/>
      <c r="E42" s="11"/>
    </row>
    <row r="43" spans="1:5" x14ac:dyDescent="0.2">
      <c r="A43" s="1" t="s">
        <v>27</v>
      </c>
      <c r="B43" s="35"/>
      <c r="C43" s="36"/>
      <c r="D43" s="36"/>
      <c r="E43" s="11"/>
    </row>
    <row r="44" spans="1:5" x14ac:dyDescent="0.2">
      <c r="A44" s="15"/>
      <c r="B44" s="35"/>
      <c r="C44" s="36"/>
      <c r="D44" s="36"/>
      <c r="E44" s="11"/>
    </row>
    <row r="45" spans="1:5" x14ac:dyDescent="0.2">
      <c r="A45" s="15" t="s">
        <v>28</v>
      </c>
      <c r="B45" s="35"/>
      <c r="C45" s="36"/>
      <c r="D45" s="36"/>
      <c r="E45" s="17"/>
    </row>
    <row r="46" spans="1:5" x14ac:dyDescent="0.2">
      <c r="A46" s="15" t="s">
        <v>29</v>
      </c>
      <c r="B46" s="35"/>
      <c r="C46" s="36"/>
      <c r="D46" s="36"/>
      <c r="E46" s="11"/>
    </row>
    <row r="47" spans="1:5" x14ac:dyDescent="0.2">
      <c r="A47" s="15"/>
      <c r="B47" s="35"/>
      <c r="C47" s="36"/>
      <c r="D47" s="36"/>
      <c r="E47" s="11"/>
    </row>
    <row r="48" spans="1:5" x14ac:dyDescent="0.2">
      <c r="A48" s="15" t="s">
        <v>30</v>
      </c>
      <c r="B48" s="35"/>
      <c r="C48" s="36"/>
      <c r="D48" s="36"/>
      <c r="E48" s="11"/>
    </row>
    <row r="49" spans="1:5" x14ac:dyDescent="0.2">
      <c r="A49" s="15" t="s">
        <v>31</v>
      </c>
      <c r="B49" s="35"/>
      <c r="C49" s="36"/>
      <c r="D49" s="36"/>
      <c r="E49" s="17"/>
    </row>
    <row r="50" spans="1:5" x14ac:dyDescent="0.2">
      <c r="A50" s="15" t="s">
        <v>32</v>
      </c>
      <c r="B50" s="35"/>
      <c r="C50" s="36"/>
      <c r="D50" s="36"/>
      <c r="E50" s="11"/>
    </row>
    <row r="51" spans="1:5" x14ac:dyDescent="0.2">
      <c r="A51" s="1" t="s">
        <v>33</v>
      </c>
      <c r="B51" s="35"/>
      <c r="D51" s="36"/>
      <c r="E51" s="11"/>
    </row>
    <row r="52" spans="1:5" ht="34" x14ac:dyDescent="0.2">
      <c r="A52" s="37" t="s">
        <v>34</v>
      </c>
      <c r="B52" s="35">
        <f>(D52/2)+C52</f>
        <v>1105.018</v>
      </c>
      <c r="C52" s="36">
        <v>697.90599999999995</v>
      </c>
      <c r="D52" s="36">
        <v>814.22400000000005</v>
      </c>
      <c r="E52" s="17" t="s">
        <v>24</v>
      </c>
    </row>
    <row r="53" spans="1:5" ht="34" x14ac:dyDescent="0.2">
      <c r="A53" s="37" t="s">
        <v>35</v>
      </c>
      <c r="B53" s="35">
        <f>(D53/2)+C53</f>
        <v>142.98400000000001</v>
      </c>
      <c r="C53" s="36">
        <v>48.328000000000003</v>
      </c>
      <c r="D53" s="36">
        <v>189.31200000000001</v>
      </c>
      <c r="E53" s="17" t="s">
        <v>24</v>
      </c>
    </row>
    <row r="54" spans="1:5" x14ac:dyDescent="0.2">
      <c r="A54" s="15"/>
      <c r="B54" s="35"/>
      <c r="C54" s="36"/>
      <c r="D54" s="36"/>
      <c r="E54" s="11"/>
    </row>
    <row r="55" spans="1:5" x14ac:dyDescent="0.2">
      <c r="A55" s="15"/>
      <c r="B55" s="35"/>
      <c r="C55" s="36"/>
      <c r="D55" s="36"/>
      <c r="E55" s="11"/>
    </row>
    <row r="56" spans="1:5" x14ac:dyDescent="0.2">
      <c r="A56" s="15" t="s">
        <v>36</v>
      </c>
      <c r="B56" s="35"/>
      <c r="C56" s="36"/>
      <c r="D56" s="36"/>
      <c r="E56" s="17"/>
    </row>
    <row r="57" spans="1:5" x14ac:dyDescent="0.2">
      <c r="A57" s="15" t="s">
        <v>37</v>
      </c>
      <c r="B57" s="35"/>
      <c r="C57" s="36"/>
      <c r="D57" s="36"/>
      <c r="E57" s="11"/>
    </row>
    <row r="58" spans="1:5" x14ac:dyDescent="0.2">
      <c r="A58" s="15" t="s">
        <v>38</v>
      </c>
      <c r="B58" s="35"/>
      <c r="C58" s="36"/>
      <c r="D58" s="36"/>
      <c r="E58" s="17"/>
    </row>
    <row r="59" spans="1:5" ht="34" x14ac:dyDescent="0.2">
      <c r="A59" s="15" t="s">
        <v>39</v>
      </c>
      <c r="B59" s="35">
        <f>(D59/2)+C59</f>
        <v>1105.018</v>
      </c>
      <c r="C59" s="36">
        <v>697.90599999999995</v>
      </c>
      <c r="D59" s="36">
        <v>814.22400000000005</v>
      </c>
      <c r="E59" s="17" t="s">
        <v>24</v>
      </c>
    </row>
    <row r="60" spans="1:5" x14ac:dyDescent="0.2">
      <c r="A60" s="15"/>
      <c r="B60" s="35"/>
      <c r="C60" s="36"/>
      <c r="D60" s="36"/>
      <c r="E60" s="11"/>
    </row>
    <row r="61" spans="1:5" ht="34" x14ac:dyDescent="0.2">
      <c r="A61" s="15" t="s">
        <v>40</v>
      </c>
      <c r="B61" s="35">
        <f>(D61/2)+C61</f>
        <v>119.89750000000001</v>
      </c>
      <c r="C61" s="36">
        <v>73.917000000000002</v>
      </c>
      <c r="D61" s="36">
        <v>91.960999999999999</v>
      </c>
      <c r="E61" s="17" t="s">
        <v>41</v>
      </c>
    </row>
    <row r="62" spans="1:5" x14ac:dyDescent="0.2">
      <c r="A62" s="15"/>
      <c r="B62" s="35"/>
      <c r="C62" s="36"/>
      <c r="D62" s="36"/>
      <c r="E62" s="11"/>
    </row>
    <row r="63" spans="1:5" x14ac:dyDescent="0.2">
      <c r="A63" s="15" t="s">
        <v>42</v>
      </c>
      <c r="B63" s="35">
        <f>SUM(B45:B61)</f>
        <v>2472.9175</v>
      </c>
      <c r="C63" s="36">
        <f>SUM(C45:C61)</f>
        <v>1518.0569999999998</v>
      </c>
      <c r="D63" s="36">
        <f>SUM(D45:D61)</f>
        <v>1909.7210000000002</v>
      </c>
      <c r="E63" s="11"/>
    </row>
    <row r="64" spans="1:5" x14ac:dyDescent="0.2">
      <c r="A64" s="38"/>
      <c r="B64" s="39"/>
      <c r="C64" s="40"/>
      <c r="D64" s="40"/>
      <c r="E64" s="41"/>
    </row>
    <row r="65" spans="1:5" x14ac:dyDescent="0.2">
      <c r="A65" s="42" t="s">
        <v>17</v>
      </c>
      <c r="B65" s="43">
        <f>B41+B63</f>
        <v>4217.09</v>
      </c>
      <c r="C65" s="44">
        <f>C41+C63</f>
        <v>1971.3469999999998</v>
      </c>
      <c r="D65" s="44">
        <f>D41+D63</f>
        <v>4491.4859999999999</v>
      </c>
      <c r="E65" s="45"/>
    </row>
    <row r="66" spans="1:5" x14ac:dyDescent="0.2">
      <c r="B66" s="46"/>
      <c r="C66" s="10"/>
      <c r="D66" s="10"/>
      <c r="E66" s="11"/>
    </row>
    <row r="67" spans="1:5" x14ac:dyDescent="0.2">
      <c r="B67" s="47"/>
      <c r="C67" s="3"/>
      <c r="D67" s="3"/>
      <c r="E67" s="10"/>
    </row>
    <row r="68" spans="1:5" x14ac:dyDescent="0.2">
      <c r="A68" s="48" t="s">
        <v>43</v>
      </c>
      <c r="B68" s="49">
        <f>ROUND((B23/B39),1)</f>
        <v>1.3</v>
      </c>
      <c r="C68" s="50"/>
      <c r="D68" s="51">
        <f>ROUND((B23/D39),1)</f>
        <v>1.4</v>
      </c>
      <c r="E68" s="10"/>
    </row>
    <row r="69" spans="1:5" x14ac:dyDescent="0.2">
      <c r="A69" s="48" t="s">
        <v>44</v>
      </c>
      <c r="B69" s="49">
        <f>ROUND((B23/B41),1)</f>
        <v>16.600000000000001</v>
      </c>
      <c r="C69" s="50"/>
      <c r="D69" s="51">
        <f>ROUND((B23/D41),1)</f>
        <v>11.2</v>
      </c>
      <c r="E69" s="10"/>
    </row>
    <row r="70" spans="1:5" x14ac:dyDescent="0.2">
      <c r="A70" s="48" t="s">
        <v>45</v>
      </c>
      <c r="B70" s="49">
        <f>ROUND((B23/B65),1)</f>
        <v>6.9</v>
      </c>
      <c r="C70" s="50"/>
      <c r="D70" s="51">
        <f>ROUND((B23/D65),1)</f>
        <v>6.5</v>
      </c>
      <c r="E70" s="10"/>
    </row>
    <row r="71" spans="1:5" ht="17" thickBot="1" x14ac:dyDescent="0.25">
      <c r="B71" s="52"/>
    </row>
    <row r="73" spans="1:5" x14ac:dyDescent="0.2">
      <c r="A73" s="7" t="s">
        <v>46</v>
      </c>
      <c r="B73" s="8"/>
      <c r="C73" s="8"/>
      <c r="D73" s="8"/>
      <c r="E73" s="9"/>
    </row>
    <row r="74" spans="1:5" x14ac:dyDescent="0.2">
      <c r="E74" s="10"/>
    </row>
    <row r="75" spans="1:5" x14ac:dyDescent="0.2">
      <c r="A75" s="15" t="s">
        <v>47</v>
      </c>
    </row>
    <row r="76" spans="1:5" x14ac:dyDescent="0.2">
      <c r="A76" t="s">
        <v>48</v>
      </c>
    </row>
    <row r="77" spans="1:5" x14ac:dyDescent="0.2">
      <c r="A77" s="15" t="s">
        <v>49</v>
      </c>
    </row>
    <row r="78" spans="1:5" x14ac:dyDescent="0.2">
      <c r="A78" s="15" t="s">
        <v>50</v>
      </c>
    </row>
    <row r="79" spans="1:5" x14ac:dyDescent="0.2">
      <c r="A79" t="s">
        <v>51</v>
      </c>
    </row>
    <row r="80" spans="1:5" x14ac:dyDescent="0.2">
      <c r="E80" s="11"/>
    </row>
    <row r="81" spans="1:5" x14ac:dyDescent="0.2">
      <c r="A81" s="53"/>
      <c r="B81" s="53"/>
      <c r="C81" s="53"/>
      <c r="D81" s="53"/>
      <c r="E81" s="9"/>
    </row>
    <row r="82" spans="1:5" x14ac:dyDescent="0.2">
      <c r="E82" s="54"/>
    </row>
    <row r="83" spans="1:5" x14ac:dyDescent="0.2">
      <c r="E83" s="54"/>
    </row>
    <row r="84" spans="1:5" x14ac:dyDescent="0.2">
      <c r="B84" s="3" t="s">
        <v>3</v>
      </c>
      <c r="C84" s="3" t="s">
        <v>4</v>
      </c>
      <c r="D84" s="3"/>
    </row>
    <row r="85" spans="1:5" x14ac:dyDescent="0.2">
      <c r="B85" s="3"/>
      <c r="C85" s="3"/>
      <c r="D85" s="3"/>
    </row>
    <row r="86" spans="1:5" x14ac:dyDescent="0.2">
      <c r="B86" s="5" t="s">
        <v>6</v>
      </c>
      <c r="C86" s="5" t="s">
        <v>6</v>
      </c>
      <c r="D86" s="5"/>
    </row>
    <row r="87" spans="1:5" x14ac:dyDescent="0.2">
      <c r="B87" s="5"/>
      <c r="C87" s="5"/>
      <c r="D87" s="5"/>
    </row>
    <row r="88" spans="1:5" x14ac:dyDescent="0.2">
      <c r="B88" s="55">
        <v>45314</v>
      </c>
      <c r="C88" s="55">
        <v>45314</v>
      </c>
      <c r="D88" s="55"/>
    </row>
    <row r="89" spans="1:5" x14ac:dyDescent="0.2">
      <c r="A89" s="2" t="s">
        <v>9</v>
      </c>
      <c r="B89" s="5"/>
      <c r="C89" s="5"/>
      <c r="D89" s="5"/>
    </row>
    <row r="90" spans="1:5" x14ac:dyDescent="0.2">
      <c r="A90" s="56">
        <f>A13</f>
        <v>0.90566999999999998</v>
      </c>
      <c r="B90" s="5"/>
      <c r="C90" s="5"/>
      <c r="D90" s="5"/>
      <c r="E90" s="11" t="s">
        <v>10</v>
      </c>
    </row>
    <row r="92" spans="1:5" ht="17" x14ac:dyDescent="0.2">
      <c r="A92" s="15" t="s">
        <v>52</v>
      </c>
      <c r="B92" s="16">
        <f>C92*A90</f>
        <v>1145.67255</v>
      </c>
      <c r="C92" s="16">
        <v>1265</v>
      </c>
      <c r="D92" s="16"/>
      <c r="E92" s="17" t="s">
        <v>12</v>
      </c>
    </row>
    <row r="93" spans="1:5" ht="34" x14ac:dyDescent="0.2">
      <c r="A93" s="15" t="s">
        <v>53</v>
      </c>
      <c r="B93" s="16">
        <f>C93*A90</f>
        <v>-3275.8083899999997</v>
      </c>
      <c r="C93" s="16">
        <v>-3617</v>
      </c>
      <c r="D93" s="16"/>
      <c r="E93" s="17" t="s">
        <v>54</v>
      </c>
    </row>
    <row r="94" spans="1:5" x14ac:dyDescent="0.2">
      <c r="A94" t="s">
        <v>55</v>
      </c>
      <c r="B94" s="40"/>
      <c r="C94" s="40"/>
      <c r="D94" s="57"/>
      <c r="E94" s="17"/>
    </row>
    <row r="95" spans="1:5" x14ac:dyDescent="0.2">
      <c r="A95" s="2" t="s">
        <v>14</v>
      </c>
      <c r="B95" s="58">
        <f>SUM(B92:B94)</f>
        <v>-2130.1358399999999</v>
      </c>
      <c r="C95" s="58">
        <f>SUM(C92:C94)</f>
        <v>-2352</v>
      </c>
      <c r="D95" s="58"/>
    </row>
    <row r="98" spans="1:11" x14ac:dyDescent="0.2">
      <c r="A98" s="59" t="s">
        <v>56</v>
      </c>
    </row>
    <row r="102" spans="1:11" x14ac:dyDescent="0.2">
      <c r="G102" s="17"/>
      <c r="H102" s="17"/>
      <c r="I102" s="17"/>
      <c r="J102" s="17"/>
      <c r="K102" s="17"/>
    </row>
    <row r="105" spans="1:11" x14ac:dyDescent="0.2">
      <c r="B105" s="60"/>
      <c r="C105" s="60"/>
      <c r="D105" s="60"/>
    </row>
    <row r="106" spans="1:11" x14ac:dyDescent="0.2">
      <c r="B106" s="60"/>
      <c r="C106" s="60"/>
      <c r="D106" s="60"/>
    </row>
  </sheetData>
  <sheetProtection algorithmName="SHA-512" hashValue="znBz0YHuEYN6puapvBeUZZ/JT3I9fdtZHIiHwfoa9QRF1jzMhOBtUe+86OrGtorvK6ec7RdIprz9fh8iXFb5lQ==" saltValue="+o1X5NfMRR3/3uUs2ldoMw==" spinCount="100000" sheet="1" objects="1" scenarios="1"/>
  <mergeCells count="1">
    <mergeCell ref="B32:C32"/>
  </mergeCells>
  <pageMargins left="0.7" right="0.7" top="0.75" bottom="0.75" header="0.3" footer="0.3"/>
  <pageSetup paperSize="9" scale="4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52903-D6F9-544B-8DBA-6E47D218F50E}">
  <sheetPr>
    <pageSetUpPr fitToPage="1"/>
  </sheetPr>
  <dimension ref="A1:I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45538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5" t="s">
        <v>11</v>
      </c>
      <c r="B12" s="16">
        <v>282000</v>
      </c>
      <c r="C12" s="17" t="s">
        <v>58</v>
      </c>
    </row>
    <row r="13" spans="1:3" x14ac:dyDescent="0.2">
      <c r="A13" s="15"/>
      <c r="B13" s="16"/>
      <c r="C13" s="17"/>
    </row>
    <row r="14" spans="1:3" ht="17" x14ac:dyDescent="0.2">
      <c r="A14" s="15" t="s">
        <v>59</v>
      </c>
      <c r="B14" s="61">
        <v>30000</v>
      </c>
      <c r="C14" s="17" t="s">
        <v>58</v>
      </c>
    </row>
    <row r="15" spans="1:3" x14ac:dyDescent="0.2">
      <c r="A15" s="15"/>
      <c r="B15" s="16"/>
      <c r="C15" s="17"/>
    </row>
    <row r="16" spans="1:3" x14ac:dyDescent="0.2">
      <c r="A16" s="1" t="s">
        <v>60</v>
      </c>
      <c r="B16" s="16">
        <f>SUM(B12:B14)</f>
        <v>312000</v>
      </c>
      <c r="C16" s="17"/>
    </row>
    <row r="17" spans="1:3" x14ac:dyDescent="0.2">
      <c r="A17" s="15"/>
      <c r="B17" s="16"/>
      <c r="C17" s="17"/>
    </row>
    <row r="18" spans="1:3" x14ac:dyDescent="0.2">
      <c r="A18" s="18" t="s">
        <v>13</v>
      </c>
      <c r="B18" s="16"/>
      <c r="C18" s="17"/>
    </row>
    <row r="19" spans="1:3" x14ac:dyDescent="0.2">
      <c r="A19" s="15"/>
      <c r="B19" s="16"/>
      <c r="C19" s="17"/>
    </row>
    <row r="20" spans="1:3" ht="17" x14ac:dyDescent="0.2">
      <c r="A20" s="15" t="s">
        <v>61</v>
      </c>
      <c r="B20" s="16">
        <f>-B85</f>
        <v>-40000</v>
      </c>
      <c r="C20" s="17" t="s">
        <v>58</v>
      </c>
    </row>
    <row r="21" spans="1:3" x14ac:dyDescent="0.2">
      <c r="A21" s="15"/>
      <c r="B21" s="16"/>
      <c r="C21" s="17"/>
    </row>
    <row r="22" spans="1:3" x14ac:dyDescent="0.2">
      <c r="A22" s="4"/>
      <c r="B22" s="10"/>
    </row>
    <row r="23" spans="1:3" x14ac:dyDescent="0.2">
      <c r="A23" s="19" t="s">
        <v>16</v>
      </c>
      <c r="B23" s="20">
        <f>B16-B85</f>
        <v>272000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17</v>
      </c>
      <c r="B26" s="7"/>
      <c r="C26" s="22"/>
    </row>
    <row r="27" spans="1:3" x14ac:dyDescent="0.2">
      <c r="A27" s="2" t="s">
        <v>18</v>
      </c>
      <c r="B27" s="3"/>
      <c r="C27" s="23"/>
    </row>
    <row r="28" spans="1:3" x14ac:dyDescent="0.2">
      <c r="A28" s="12">
        <v>45291</v>
      </c>
      <c r="B28" s="27"/>
      <c r="C28" s="27"/>
    </row>
    <row r="29" spans="1:3" x14ac:dyDescent="0.2">
      <c r="A29" s="13"/>
      <c r="B29" s="62"/>
      <c r="C29" s="27"/>
    </row>
    <row r="30" spans="1:3" x14ac:dyDescent="0.2">
      <c r="A30" s="2" t="s">
        <v>22</v>
      </c>
      <c r="B30" s="27"/>
      <c r="C30" s="27"/>
    </row>
    <row r="31" spans="1:3" x14ac:dyDescent="0.2">
      <c r="A31" s="34"/>
      <c r="B31" s="27"/>
      <c r="C31" s="34"/>
    </row>
    <row r="32" spans="1:3" x14ac:dyDescent="0.2">
      <c r="A32" s="13"/>
      <c r="B32" s="27"/>
      <c r="C32" s="27"/>
    </row>
    <row r="33" spans="1:3" ht="17" x14ac:dyDescent="0.2">
      <c r="A33" s="15" t="s">
        <v>23</v>
      </c>
      <c r="B33" s="36">
        <v>57291.606</v>
      </c>
      <c r="C33" s="17" t="s">
        <v>62</v>
      </c>
    </row>
    <row r="34" spans="1:3" x14ac:dyDescent="0.2">
      <c r="A34" s="15" t="s">
        <v>25</v>
      </c>
      <c r="B34" s="36"/>
      <c r="C34" s="17"/>
    </row>
    <row r="35" spans="1:3" ht="17" x14ac:dyDescent="0.2">
      <c r="A35" s="1" t="s">
        <v>26</v>
      </c>
      <c r="B35" s="36">
        <v>26054.743999999999</v>
      </c>
      <c r="C35" s="17" t="s">
        <v>62</v>
      </c>
    </row>
    <row r="36" spans="1:3" x14ac:dyDescent="0.2">
      <c r="A36" s="15"/>
      <c r="B36" s="36"/>
      <c r="C36" s="11"/>
    </row>
    <row r="37" spans="1:3" x14ac:dyDescent="0.2">
      <c r="A37" s="1" t="s">
        <v>27</v>
      </c>
      <c r="B37" s="36"/>
      <c r="C37" s="11"/>
    </row>
    <row r="38" spans="1:3" x14ac:dyDescent="0.2">
      <c r="A38" s="15"/>
      <c r="B38" s="36"/>
      <c r="C38" s="11"/>
    </row>
    <row r="39" spans="1:3" x14ac:dyDescent="0.2">
      <c r="A39" s="15" t="s">
        <v>28</v>
      </c>
      <c r="B39" s="36"/>
      <c r="C39" s="17"/>
    </row>
    <row r="40" spans="1:3" ht="17" x14ac:dyDescent="0.2">
      <c r="A40" s="15" t="s">
        <v>29</v>
      </c>
      <c r="B40" s="36">
        <v>2.7389999999999999</v>
      </c>
      <c r="C40" s="17" t="s">
        <v>62</v>
      </c>
    </row>
    <row r="41" spans="1:3" x14ac:dyDescent="0.2">
      <c r="A41" s="15"/>
      <c r="B41" s="36"/>
      <c r="C41" s="11"/>
    </row>
    <row r="42" spans="1:3" x14ac:dyDescent="0.2">
      <c r="A42" s="15" t="s">
        <v>30</v>
      </c>
      <c r="B42" s="36"/>
      <c r="C42" s="11"/>
    </row>
    <row r="43" spans="1:3" x14ac:dyDescent="0.2">
      <c r="A43" s="15" t="s">
        <v>31</v>
      </c>
      <c r="B43" s="36"/>
      <c r="C43" s="17"/>
    </row>
    <row r="44" spans="1:3" x14ac:dyDescent="0.2">
      <c r="A44" s="15" t="s">
        <v>32</v>
      </c>
      <c r="B44" s="36"/>
      <c r="C44" s="11"/>
    </row>
    <row r="45" spans="1:3" x14ac:dyDescent="0.2">
      <c r="A45" s="15" t="s">
        <v>63</v>
      </c>
      <c r="B45" s="36"/>
      <c r="C45" s="11"/>
    </row>
    <row r="46" spans="1:3" x14ac:dyDescent="0.2">
      <c r="A46" s="15"/>
      <c r="B46" s="36"/>
      <c r="C46" s="11"/>
    </row>
    <row r="47" spans="1:3" x14ac:dyDescent="0.2">
      <c r="A47" s="15" t="s">
        <v>36</v>
      </c>
      <c r="B47" s="36"/>
      <c r="C47" s="17"/>
    </row>
    <row r="48" spans="1:3" x14ac:dyDescent="0.2">
      <c r="A48" s="15" t="s">
        <v>37</v>
      </c>
      <c r="B48" s="36"/>
      <c r="C48" s="11"/>
    </row>
    <row r="49" spans="1:3" x14ac:dyDescent="0.2">
      <c r="A49" s="15" t="s">
        <v>38</v>
      </c>
      <c r="B49" s="36"/>
      <c r="C49" s="17"/>
    </row>
    <row r="50" spans="1:3" ht="17" x14ac:dyDescent="0.2">
      <c r="A50" s="15" t="s">
        <v>39</v>
      </c>
      <c r="B50" s="36">
        <v>458.78699999999998</v>
      </c>
      <c r="C50" s="17" t="s">
        <v>62</v>
      </c>
    </row>
    <row r="51" spans="1:3" x14ac:dyDescent="0.2">
      <c r="A51" s="15"/>
      <c r="B51" s="36"/>
      <c r="C51" s="11"/>
    </row>
    <row r="52" spans="1:3" ht="17" x14ac:dyDescent="0.2">
      <c r="A52" s="15" t="s">
        <v>40</v>
      </c>
      <c r="B52" s="36">
        <v>211.422</v>
      </c>
      <c r="C52" s="17" t="s">
        <v>62</v>
      </c>
    </row>
    <row r="53" spans="1:3" x14ac:dyDescent="0.2">
      <c r="A53" s="15"/>
      <c r="B53" s="36"/>
      <c r="C53" s="11"/>
    </row>
    <row r="54" spans="1:3" x14ac:dyDescent="0.2">
      <c r="A54" s="15" t="s">
        <v>42</v>
      </c>
      <c r="B54" s="36">
        <f>SUM(B39:B52)</f>
        <v>672.94799999999998</v>
      </c>
      <c r="C54" s="11"/>
    </row>
    <row r="55" spans="1:3" x14ac:dyDescent="0.2">
      <c r="A55" s="38"/>
      <c r="B55" s="40"/>
      <c r="C55" s="41"/>
    </row>
    <row r="56" spans="1:3" x14ac:dyDescent="0.2">
      <c r="A56" s="42" t="s">
        <v>17</v>
      </c>
      <c r="B56" s="44">
        <f>B35+B54</f>
        <v>26727.691999999999</v>
      </c>
      <c r="C56" s="45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48" t="s">
        <v>43</v>
      </c>
      <c r="B59" s="51">
        <f>ROUND((B23/B33),1)</f>
        <v>4.7</v>
      </c>
      <c r="C59" s="10"/>
    </row>
    <row r="60" spans="1:3" x14ac:dyDescent="0.2">
      <c r="A60" s="48" t="s">
        <v>44</v>
      </c>
      <c r="B60" s="51">
        <f>ROUND((B23/B35),1)</f>
        <v>10.4</v>
      </c>
      <c r="C60" s="10"/>
    </row>
    <row r="61" spans="1:3" x14ac:dyDescent="0.2">
      <c r="A61" s="48" t="s">
        <v>45</v>
      </c>
      <c r="B61" s="51">
        <f>ROUND((B23/B56),1)</f>
        <v>10.199999999999999</v>
      </c>
      <c r="C61" s="10"/>
    </row>
    <row r="64" spans="1:3" x14ac:dyDescent="0.2">
      <c r="A64" s="7" t="s">
        <v>46</v>
      </c>
      <c r="B64" s="8"/>
      <c r="C64" s="9"/>
    </row>
    <row r="65" spans="1:3" x14ac:dyDescent="0.2">
      <c r="C65" s="10"/>
    </row>
    <row r="66" spans="1:3" x14ac:dyDescent="0.2">
      <c r="A66" s="15" t="s">
        <v>64</v>
      </c>
    </row>
    <row r="67" spans="1:3" x14ac:dyDescent="0.2">
      <c r="A67" t="s">
        <v>65</v>
      </c>
    </row>
    <row r="68" spans="1:3" x14ac:dyDescent="0.2">
      <c r="A68" s="15" t="s">
        <v>66</v>
      </c>
    </row>
    <row r="69" spans="1:3" x14ac:dyDescent="0.2">
      <c r="A69" t="s">
        <v>67</v>
      </c>
      <c r="C69" s="11"/>
    </row>
    <row r="70" spans="1:3" x14ac:dyDescent="0.2">
      <c r="C70" s="11"/>
    </row>
    <row r="71" spans="1:3" x14ac:dyDescent="0.2">
      <c r="A71" s="53"/>
      <c r="B71" s="53"/>
      <c r="C71" s="9"/>
    </row>
    <row r="72" spans="1:3" x14ac:dyDescent="0.2">
      <c r="C72" s="54"/>
    </row>
    <row r="73" spans="1:3" x14ac:dyDescent="0.2">
      <c r="C73" s="54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6</v>
      </c>
    </row>
    <row r="77" spans="1:3" x14ac:dyDescent="0.2">
      <c r="B77" s="5"/>
    </row>
    <row r="78" spans="1:3" x14ac:dyDescent="0.2">
      <c r="B78" s="55">
        <v>45538</v>
      </c>
    </row>
    <row r="79" spans="1:3" x14ac:dyDescent="0.2">
      <c r="A79" s="2" t="s">
        <v>22</v>
      </c>
      <c r="B79" s="5"/>
    </row>
    <row r="80" spans="1:3" x14ac:dyDescent="0.2">
      <c r="A80" s="56"/>
      <c r="B80" s="5"/>
    </row>
    <row r="82" spans="1:9" ht="17" x14ac:dyDescent="0.2">
      <c r="A82" s="15" t="s">
        <v>52</v>
      </c>
      <c r="B82" s="16">
        <v>40000</v>
      </c>
      <c r="C82" s="17" t="s">
        <v>58</v>
      </c>
    </row>
    <row r="83" spans="1:9" x14ac:dyDescent="0.2">
      <c r="A83" s="15" t="s">
        <v>53</v>
      </c>
      <c r="B83" s="16"/>
      <c r="C83" s="17"/>
    </row>
    <row r="84" spans="1:9" x14ac:dyDescent="0.2">
      <c r="A84" t="s">
        <v>55</v>
      </c>
      <c r="B84" s="40"/>
      <c r="C84" s="17"/>
    </row>
    <row r="85" spans="1:9" x14ac:dyDescent="0.2">
      <c r="A85" s="2" t="s">
        <v>61</v>
      </c>
      <c r="B85" s="58">
        <f>SUM(B82:B84)</f>
        <v>40000</v>
      </c>
    </row>
    <row r="88" spans="1:9" x14ac:dyDescent="0.2">
      <c r="A88" s="59" t="s">
        <v>56</v>
      </c>
    </row>
    <row r="92" spans="1:9" x14ac:dyDescent="0.2">
      <c r="E92" s="17"/>
      <c r="F92" s="17"/>
      <c r="G92" s="17"/>
      <c r="H92" s="17"/>
      <c r="I92" s="17"/>
    </row>
    <row r="95" spans="1:9" x14ac:dyDescent="0.2">
      <c r="B95" s="60"/>
    </row>
    <row r="96" spans="1:9" x14ac:dyDescent="0.2">
      <c r="B96" s="60"/>
    </row>
  </sheetData>
  <sheetProtection algorithmName="SHA-512" hashValue="au5wal1HuRSAjQ4IjjYBMPC7I4p/568MvGq3WAxx2HI005AtK+bKYT/JbMCHIVznxb8fWXPI9MG1MF73+ZSgAA==" saltValue="zN/9QmJLAAgOu66B7zwPxw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261CF-C174-3346-A7C6-55BDB0063351}">
  <sheetPr>
    <pageSetUpPr fitToPage="1"/>
  </sheetPr>
  <dimension ref="A1:I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45595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5" t="s">
        <v>69</v>
      </c>
      <c r="B12" s="16">
        <v>3400</v>
      </c>
      <c r="C12" s="17" t="s">
        <v>70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x14ac:dyDescent="0.2">
      <c r="A15" s="18" t="s">
        <v>13</v>
      </c>
      <c r="B15" s="16"/>
      <c r="C15" s="17"/>
    </row>
    <row r="16" spans="1:3" x14ac:dyDescent="0.2">
      <c r="A16" s="15"/>
      <c r="B16" s="16"/>
      <c r="C16" s="17"/>
    </row>
    <row r="17" spans="1:3" ht="51" x14ac:dyDescent="0.2">
      <c r="A17" s="15" t="s">
        <v>71</v>
      </c>
      <c r="B17" s="16">
        <f>-B84</f>
        <v>136.30500000000001</v>
      </c>
      <c r="C17" s="17" t="s">
        <v>72</v>
      </c>
    </row>
    <row r="18" spans="1:3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19" t="s">
        <v>16</v>
      </c>
      <c r="B20" s="20">
        <f>B12-B84</f>
        <v>3536.3049999999998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17</v>
      </c>
      <c r="B23" s="7"/>
      <c r="C23" s="22"/>
    </row>
    <row r="24" spans="1:3" x14ac:dyDescent="0.2">
      <c r="A24" s="2" t="s">
        <v>18</v>
      </c>
      <c r="B24" s="3"/>
      <c r="C24" s="23"/>
    </row>
    <row r="25" spans="1:3" x14ac:dyDescent="0.2">
      <c r="A25" s="12">
        <v>45473</v>
      </c>
      <c r="B25" s="27"/>
      <c r="C25" s="27"/>
    </row>
    <row r="26" spans="1:3" x14ac:dyDescent="0.2">
      <c r="A26" s="13"/>
      <c r="B26" s="62"/>
      <c r="C26" s="27"/>
    </row>
    <row r="27" spans="1:3" x14ac:dyDescent="0.2">
      <c r="A27" s="2" t="s">
        <v>22</v>
      </c>
      <c r="B27" s="27"/>
      <c r="C27" s="27"/>
    </row>
    <row r="28" spans="1:3" x14ac:dyDescent="0.2">
      <c r="A28" s="34"/>
      <c r="B28" s="27"/>
      <c r="C28" s="34"/>
    </row>
    <row r="29" spans="1:3" x14ac:dyDescent="0.2">
      <c r="A29" s="13"/>
      <c r="B29" s="27"/>
      <c r="C29" s="27"/>
    </row>
    <row r="30" spans="1:3" ht="17" x14ac:dyDescent="0.2">
      <c r="A30" s="15" t="s">
        <v>23</v>
      </c>
      <c r="B30" s="36">
        <v>6600</v>
      </c>
      <c r="C30" s="17" t="s">
        <v>73</v>
      </c>
    </row>
    <row r="31" spans="1:3" x14ac:dyDescent="0.2">
      <c r="A31" s="15" t="s">
        <v>25</v>
      </c>
      <c r="B31" s="63"/>
      <c r="C31" s="17"/>
    </row>
    <row r="32" spans="1:3" x14ac:dyDescent="0.2">
      <c r="A32" s="1" t="s">
        <v>26</v>
      </c>
      <c r="B32" s="63"/>
      <c r="C32" s="17"/>
    </row>
    <row r="33" spans="1:3" x14ac:dyDescent="0.2">
      <c r="A33" s="15"/>
      <c r="B33" s="63"/>
      <c r="C33" s="11"/>
    </row>
    <row r="34" spans="1:3" x14ac:dyDescent="0.2">
      <c r="A34" s="1" t="s">
        <v>27</v>
      </c>
      <c r="B34" s="63"/>
      <c r="C34" s="11"/>
    </row>
    <row r="35" spans="1:3" x14ac:dyDescent="0.2">
      <c r="A35" s="15"/>
      <c r="B35" s="63"/>
      <c r="C35" s="11"/>
    </row>
    <row r="36" spans="1:3" x14ac:dyDescent="0.2">
      <c r="A36" s="15" t="s">
        <v>28</v>
      </c>
      <c r="B36" s="63"/>
      <c r="C36" s="17"/>
    </row>
    <row r="37" spans="1:3" x14ac:dyDescent="0.2">
      <c r="A37" s="15" t="s">
        <v>29</v>
      </c>
      <c r="B37" s="63"/>
      <c r="C37" s="11"/>
    </row>
    <row r="38" spans="1:3" x14ac:dyDescent="0.2">
      <c r="A38" s="15"/>
      <c r="B38" s="63"/>
      <c r="C38" s="11"/>
    </row>
    <row r="39" spans="1:3" x14ac:dyDescent="0.2">
      <c r="A39" s="15" t="s">
        <v>30</v>
      </c>
      <c r="B39" s="63"/>
      <c r="C39" s="11"/>
    </row>
    <row r="40" spans="1:3" x14ac:dyDescent="0.2">
      <c r="A40" s="15" t="s">
        <v>31</v>
      </c>
      <c r="B40" s="63"/>
      <c r="C40" s="17"/>
    </row>
    <row r="41" spans="1:3" x14ac:dyDescent="0.2">
      <c r="A41" s="15" t="s">
        <v>32</v>
      </c>
      <c r="B41" s="63"/>
      <c r="C41" s="11"/>
    </row>
    <row r="42" spans="1:3" x14ac:dyDescent="0.2">
      <c r="A42" s="15" t="s">
        <v>63</v>
      </c>
      <c r="B42" s="63"/>
      <c r="C42" s="11"/>
    </row>
    <row r="43" spans="1:3" x14ac:dyDescent="0.2">
      <c r="A43" s="15"/>
      <c r="B43" s="63"/>
      <c r="C43" s="11"/>
    </row>
    <row r="44" spans="1:3" x14ac:dyDescent="0.2">
      <c r="A44" s="15" t="s">
        <v>36</v>
      </c>
      <c r="B44" s="63"/>
      <c r="C44" s="17"/>
    </row>
    <row r="45" spans="1:3" x14ac:dyDescent="0.2">
      <c r="A45" s="15" t="s">
        <v>37</v>
      </c>
      <c r="B45" s="63"/>
      <c r="C45" s="11"/>
    </row>
    <row r="46" spans="1:3" x14ac:dyDescent="0.2">
      <c r="A46" s="15" t="s">
        <v>38</v>
      </c>
      <c r="B46" s="63"/>
      <c r="C46" s="17"/>
    </row>
    <row r="47" spans="1:3" x14ac:dyDescent="0.2">
      <c r="A47" s="15" t="s">
        <v>39</v>
      </c>
      <c r="B47" s="63"/>
      <c r="C47" s="17"/>
    </row>
    <row r="48" spans="1:3" x14ac:dyDescent="0.2">
      <c r="A48" s="15"/>
      <c r="B48" s="63"/>
      <c r="C48" s="11"/>
    </row>
    <row r="49" spans="1:3" x14ac:dyDescent="0.2">
      <c r="A49" s="15" t="s">
        <v>40</v>
      </c>
      <c r="B49" s="63"/>
      <c r="C49" s="17"/>
    </row>
    <row r="50" spans="1:3" x14ac:dyDescent="0.2">
      <c r="A50" s="15"/>
      <c r="B50" s="63"/>
      <c r="C50" s="11"/>
    </row>
    <row r="51" spans="1:3" x14ac:dyDescent="0.2">
      <c r="A51" s="15" t="s">
        <v>42</v>
      </c>
      <c r="B51" s="63"/>
      <c r="C51" s="11"/>
    </row>
    <row r="52" spans="1:3" x14ac:dyDescent="0.2">
      <c r="A52" s="38"/>
      <c r="B52" s="40"/>
      <c r="C52" s="41"/>
    </row>
    <row r="53" spans="1:3" ht="17" x14ac:dyDescent="0.2">
      <c r="A53" s="42" t="s">
        <v>17</v>
      </c>
      <c r="B53" s="44">
        <v>400</v>
      </c>
      <c r="C53" s="64" t="s">
        <v>73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8" t="s">
        <v>43</v>
      </c>
      <c r="B56" s="51">
        <f>ROUND((B20/B30),1)</f>
        <v>0.5</v>
      </c>
      <c r="C56" s="10"/>
    </row>
    <row r="57" spans="1:3" x14ac:dyDescent="0.2">
      <c r="A57" s="48" t="s">
        <v>44</v>
      </c>
      <c r="B57" s="65" t="s">
        <v>74</v>
      </c>
      <c r="C57" s="10"/>
    </row>
    <row r="58" spans="1:3" x14ac:dyDescent="0.2">
      <c r="A58" s="48" t="s">
        <v>45</v>
      </c>
      <c r="B58" s="51">
        <f>ROUND((B20/B53),1)</f>
        <v>8.8000000000000007</v>
      </c>
      <c r="C58" s="10"/>
    </row>
    <row r="61" spans="1:3" x14ac:dyDescent="0.2">
      <c r="A61" s="7" t="s">
        <v>46</v>
      </c>
      <c r="B61" s="8"/>
      <c r="C61" s="9"/>
    </row>
    <row r="62" spans="1:3" x14ac:dyDescent="0.2">
      <c r="C62" s="10"/>
    </row>
    <row r="63" spans="1:3" x14ac:dyDescent="0.2">
      <c r="A63" t="s">
        <v>75</v>
      </c>
      <c r="C63" s="10"/>
    </row>
    <row r="64" spans="1:3" x14ac:dyDescent="0.2">
      <c r="A64" t="s">
        <v>76</v>
      </c>
      <c r="C64" s="10"/>
    </row>
    <row r="65" spans="1:3" x14ac:dyDescent="0.2">
      <c r="A65" t="s">
        <v>77</v>
      </c>
      <c r="C65" s="10"/>
    </row>
    <row r="66" spans="1:3" x14ac:dyDescent="0.2">
      <c r="A66" s="15" t="s">
        <v>78</v>
      </c>
    </row>
    <row r="67" spans="1:3" x14ac:dyDescent="0.2">
      <c r="A67" t="s">
        <v>79</v>
      </c>
    </row>
    <row r="68" spans="1:3" x14ac:dyDescent="0.2">
      <c r="A68" s="15" t="s">
        <v>80</v>
      </c>
    </row>
    <row r="69" spans="1:3" x14ac:dyDescent="0.2">
      <c r="C69" s="11"/>
    </row>
    <row r="70" spans="1:3" x14ac:dyDescent="0.2">
      <c r="A70" s="53"/>
      <c r="B70" s="53"/>
      <c r="C70" s="9"/>
    </row>
    <row r="71" spans="1:3" x14ac:dyDescent="0.2">
      <c r="C71" s="54"/>
    </row>
    <row r="72" spans="1:3" x14ac:dyDescent="0.2">
      <c r="C72" s="54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6</v>
      </c>
    </row>
    <row r="76" spans="1:3" x14ac:dyDescent="0.2">
      <c r="B76" s="5"/>
    </row>
    <row r="77" spans="1:3" x14ac:dyDescent="0.2">
      <c r="B77" s="55">
        <v>45107</v>
      </c>
    </row>
    <row r="78" spans="1:3" x14ac:dyDescent="0.2">
      <c r="A78" s="2" t="s">
        <v>22</v>
      </c>
      <c r="B78" s="5"/>
    </row>
    <row r="79" spans="1:3" x14ac:dyDescent="0.2">
      <c r="A79" s="56"/>
      <c r="B79" s="5"/>
    </row>
    <row r="81" spans="1:9" ht="34" x14ac:dyDescent="0.2">
      <c r="A81" s="15" t="s">
        <v>52</v>
      </c>
      <c r="B81" s="16">
        <f>253.223+0.995</f>
        <v>254.21800000000002</v>
      </c>
      <c r="C81" s="17" t="s">
        <v>81</v>
      </c>
    </row>
    <row r="82" spans="1:9" ht="34" x14ac:dyDescent="0.2">
      <c r="A82" s="15" t="s">
        <v>53</v>
      </c>
      <c r="B82" s="16">
        <f>-390.523</f>
        <v>-390.52300000000002</v>
      </c>
      <c r="C82" s="17" t="s">
        <v>82</v>
      </c>
    </row>
    <row r="83" spans="1:9" x14ac:dyDescent="0.2">
      <c r="A83" t="s">
        <v>55</v>
      </c>
      <c r="B83" s="40"/>
      <c r="C83" s="17"/>
    </row>
    <row r="84" spans="1:9" x14ac:dyDescent="0.2">
      <c r="A84" s="2" t="s">
        <v>14</v>
      </c>
      <c r="B84" s="58">
        <f>SUM(B81:B83)</f>
        <v>-136.30500000000001</v>
      </c>
    </row>
    <row r="87" spans="1:9" x14ac:dyDescent="0.2">
      <c r="A87" s="59" t="s">
        <v>56</v>
      </c>
    </row>
    <row r="91" spans="1:9" x14ac:dyDescent="0.2">
      <c r="E91" s="17"/>
      <c r="F91" s="17"/>
      <c r="G91" s="17"/>
      <c r="H91" s="17"/>
      <c r="I91" s="17"/>
    </row>
    <row r="94" spans="1:9" x14ac:dyDescent="0.2">
      <c r="B94" s="60"/>
    </row>
    <row r="95" spans="1:9" x14ac:dyDescent="0.2">
      <c r="B95" s="60"/>
    </row>
  </sheetData>
  <sheetProtection algorithmName="SHA-512" hashValue="ytqOGmBtFVxHXjTFVYX04psOQM7AXByPiz0D/PgIY49H7RmqlpMKsSuwS3nHLs6e9BpNePEKbZERV4nTnzNGAg==" saltValue="5u6JXxlNNb+idDY4A60XXQ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STS Defence Group 230124</vt:lpstr>
      <vt:lpstr>Kirintec 030924</vt:lpstr>
      <vt:lpstr>Fawkes Newco 2 301024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2025-05-22T15:57:48Z</dcterms:created>
  <dcterms:modified xsi:type="dcterms:W3CDTF">2025-05-22T16:25:52Z</dcterms:modified>
</cp:coreProperties>
</file>