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Healthcare/"/>
    </mc:Choice>
  </mc:AlternateContent>
  <xr:revisionPtr revIDLastSave="0" documentId="13_ncr:1_{CFC37918-0593-F645-92F3-EC1E3236EC90}" xr6:coauthVersionLast="47" xr6:coauthVersionMax="47" xr10:uidLastSave="{00000000-0000-0000-0000-000000000000}"/>
  <workbookProtection workbookAlgorithmName="SHA-512" workbookHashValue="MMJo2UuK4q0bTFdEQwM+3RoK9fcppyEaoQqO1Hl2vdv/s3sdQwmqVtGy4yDWkFjXdMY6LmZrp23PeQ5/DweV1A==" workbookSaltValue="3IBW6alXqIANI8T+pzH8qQ==" workbookSpinCount="100000" lockStructure="1"/>
  <bookViews>
    <workbookView xWindow="1180" yWindow="1500" windowWidth="27240" windowHeight="15260" xr2:uid="{EB2A92B3-4686-1B42-902F-CACDFC951831}"/>
  </bookViews>
  <sheets>
    <sheet name="GBUK Group 090124" sheetId="1" r:id="rId1"/>
    <sheet name="Camlab 160424" sheetId="2" r:id="rId2"/>
    <sheet name="Compliance Solutions 150824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B18" i="3"/>
  <c r="B20" i="2"/>
  <c r="B86" i="1"/>
  <c r="B23" i="1" s="1"/>
  <c r="B56" i="1"/>
  <c r="B54" i="1"/>
  <c r="B16" i="1"/>
  <c r="B91" i="3"/>
  <c r="C60" i="3"/>
  <c r="C62" i="3" s="1"/>
  <c r="B60" i="3"/>
  <c r="B62" i="3" s="1"/>
  <c r="C41" i="3"/>
  <c r="C39" i="3"/>
  <c r="B23" i="3"/>
  <c r="B14" i="3"/>
  <c r="B12" i="3"/>
  <c r="C67" i="3" l="1"/>
  <c r="B67" i="3"/>
  <c r="C66" i="3"/>
  <c r="B66" i="3"/>
  <c r="C65" i="3"/>
  <c r="B65" i="3"/>
  <c r="B82" i="2" l="1"/>
  <c r="B51" i="2"/>
  <c r="B53" i="2" s="1"/>
  <c r="B57" i="2" l="1"/>
  <c r="B58" i="2"/>
  <c r="B56" i="2"/>
  <c r="B17" i="2"/>
  <c r="B85" i="1" l="1"/>
  <c r="C52" i="1"/>
  <c r="C54" i="1" s="1"/>
  <c r="C56" i="1" s="1"/>
  <c r="B52" i="1"/>
  <c r="B20" i="1"/>
  <c r="C61" i="1" l="1"/>
  <c r="B61" i="1"/>
  <c r="C60" i="1"/>
  <c r="B60" i="1"/>
  <c r="C59" i="1"/>
  <c r="B59" i="1"/>
</calcChain>
</file>

<file path=xl/sharedStrings.xml><?xml version="1.0" encoding="utf-8"?>
<sst xmlns="http://schemas.openxmlformats.org/spreadsheetml/2006/main" count="181" uniqueCount="78">
  <si>
    <t>Target Company</t>
  </si>
  <si>
    <t>GBUK Group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</si>
  <si>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</si>
  <si>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</si>
  <si>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</si>
  <si>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</si>
  <si>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</si>
  <si>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</si>
  <si>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</si>
  <si>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Enhancing Patient Care Limited Annual Report for the period ended 30/06/2024; note 28 Business combinations</t>
  </si>
  <si>
    <t>Fair value of contingent consideration (GBP)</t>
  </si>
  <si>
    <t>Adjustments:</t>
  </si>
  <si>
    <t>Net debt</t>
  </si>
  <si>
    <t>Source: Enhancing Patient Care Limited Annual Report for the period ended 30/06/2024; note 28 Business combinations - see below</t>
  </si>
  <si>
    <t>EV</t>
  </si>
  <si>
    <t>Normalised EBITDA</t>
  </si>
  <si>
    <t>Reporting Date:</t>
  </si>
  <si>
    <t>USD/GBP Exchange Rate:</t>
  </si>
  <si>
    <t>Revenue</t>
  </si>
  <si>
    <t>Source: GBUK Group Limited consolidated financial statements for the year ended 30/06/2024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</si>
  <si>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</si>
  <si>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</si>
  <si>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</si>
  <si>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</si>
  <si>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</si>
  <si>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</si>
  <si>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Management fees</t>
  </si>
  <si>
    <t>Share based payments</t>
  </si>
  <si>
    <t>Exceptional items</t>
  </si>
  <si>
    <t>Source: GBUK Group Limited consolidated financial statements for the year ended 30/06/2024; relates to the slae of GBUK Group Limited</t>
  </si>
  <si>
    <t>Amortisation of Goodwill</t>
  </si>
  <si>
    <t>Amortisation of Acq Rights</t>
  </si>
  <si>
    <t>Amortisation of Devt Costs</t>
  </si>
  <si>
    <t>Amortisation of Intangible Assets</t>
  </si>
  <si>
    <t>Source: GBUK Group Limited consolidated financial statements for the year ended 30/06/2024; GBUK Group Limited consolidated financial statements for the year ended 30/06/2023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</si>
  <si>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</si>
  <si>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</si>
  <si>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</si>
  <si>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</si>
  <si>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</si>
  <si>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</si>
  <si>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GBUK Group Limited consolidated financial statements for the year ended 30/06/2023</t>
  </si>
  <si>
    <t>GBUK Group Limited consolidated financial statements for the year ended 30/06/2024</t>
  </si>
  <si>
    <t>Enhancing Patient Care Limited Annual Report for the period ended 30/06/2024</t>
  </si>
  <si>
    <t>A&amp;M Capital Europe LLP news release dated 09/01/2024</t>
  </si>
  <si>
    <t>H2 Equity Partners news release dated 10/01/2024</t>
  </si>
  <si>
    <t>Cash and cash Equivalents</t>
  </si>
  <si>
    <t>Debt</t>
  </si>
  <si>
    <t>Lease Liabilities - as at 30/06/2023</t>
  </si>
  <si>
    <t>Source: GBUK Group Limited consolidated financial statements for the year ended 30/06/2023</t>
  </si>
  <si>
    <t>© 2025 Business Valuation Benchmarks Ltd</t>
  </si>
  <si>
    <t>Camlab Limited</t>
  </si>
  <si>
    <t>Consideration (GBP)</t>
  </si>
  <si>
    <t>Source: Molecular Dimensions Limited Annual Report and Financial Statements for the year ended 31/12/2023; note 27 Post balance sheet events</t>
  </si>
  <si>
    <t>Cash at bank - as at 31/12/2023</t>
  </si>
  <si>
    <t>Source: Camlab Limited financial statements for the year ended 31/12/2023</t>
  </si>
  <si>
    <t>Other - to account for non-recurring costs</t>
  </si>
  <si>
    <t>Camlab Limited financial statements for the year ended 31/12/2023</t>
  </si>
  <si>
    <t>Molecular Dimensions Limited Annual Report and Financial Statements for the year ended 31/12/2023</t>
  </si>
  <si>
    <t>Camlab Limited PSC02 notice for the year ended 18/04/2024</t>
  </si>
  <si>
    <t>Calibre Scientific Inc press release dated 29/04/2024</t>
  </si>
  <si>
    <t>Cash at bank</t>
  </si>
  <si>
    <t>Lease Liabilities</t>
  </si>
  <si>
    <t>Compliance Solutions Group</t>
  </si>
  <si>
    <t>Source: Abingdon Health plc press release dated 24/07/2024; excludes earn-out of up to £0.5 million, and up to £0.34 million for aged debtors received by target</t>
  </si>
  <si>
    <t>Source: Abingdon Health plc press release dated 24/07/2024</t>
  </si>
  <si>
    <t>Shares consideration (GBP)</t>
  </si>
  <si>
    <t>Total consideration</t>
  </si>
  <si>
    <t>Source: Compliance Solutions (Life Sciences) Ltd financial statements for the year ended 30/06/2024</t>
  </si>
  <si>
    <t>Source:</t>
  </si>
  <si>
    <t>Compliance Solutions (Life Sciences) Ltd financial statements for the year ended 30/06/2024</t>
  </si>
  <si>
    <t>Abingdon Health plc press release dated 24/07/2024</t>
  </si>
  <si>
    <t>Abingdon Health plc press release dated 15/08/2024</t>
  </si>
  <si>
    <t>Compliance Solutions (Life Sciences) Limited PSC02 notice dated 16/08/2024</t>
  </si>
  <si>
    <t>Deferred cash consideration (GBP)</t>
  </si>
  <si>
    <t>Cash and cash equivalents - as at 30/06/2024</t>
  </si>
  <si>
    <t>Note: result for main trading entity of group (Compliance Solutions (Life Sciences) Ltd</t>
  </si>
  <si>
    <t>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</si>
</sst>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38" fontId="0" fillId="0" borderId="0" xfId="1" applyNumberFormat="1" applyFont="1" applyBorder="1" applyAlignment="1">
      <alignment vertical="top"/>
    </xf>
    <xf numFmtId="40" fontId="0" fillId="2" borderId="1" xfId="1" applyNumberFormat="1" applyFont="1" applyFill="1" applyBorder="1" applyAlignment="1">
      <alignment vertical="center" wrapText="1"/>
    </xf>
    <xf numFmtId="166" fontId="2" fillId="2" borderId="5" xfId="1" applyNumberFormat="1" applyFont="1" applyFill="1" applyBorder="1"/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7" fillId="0" borderId="7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center"/>
    </xf>
    <xf numFmtId="38" fontId="0" fillId="0" borderId="7" xfId="1" applyNumberFormat="1" applyFont="1" applyFill="1" applyBorder="1" applyAlignment="1">
      <alignment vertical="top"/>
    </xf>
    <xf numFmtId="38" fontId="0" fillId="0" borderId="8" xfId="1" applyNumberFormat="1" applyFont="1" applyBorder="1"/>
    <xf numFmtId="38" fontId="2" fillId="2" borderId="9" xfId="1" applyNumberFormat="1" applyFont="1" applyFill="1" applyBorder="1" applyAlignment="1">
      <alignment vertical="top"/>
    </xf>
    <xf numFmtId="38" fontId="0" fillId="0" borderId="7" xfId="1" applyNumberFormat="1" applyFont="1" applyBorder="1"/>
    <xf numFmtId="14" fontId="2" fillId="0" borderId="7" xfId="0" applyNumberFormat="1" applyFont="1" applyBorder="1" applyAlignment="1">
      <alignment horizontal="center"/>
    </xf>
    <xf numFmtId="166" fontId="2" fillId="2" borderId="9" xfId="1" applyNumberFormat="1" applyFont="1" applyFill="1" applyBorder="1"/>
    <xf numFmtId="0" fontId="0" fillId="0" borderId="10" xfId="0" applyBorder="1"/>
    <xf numFmtId="165" fontId="8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center"/>
    </xf>
    <xf numFmtId="38" fontId="8" fillId="0" borderId="0" xfId="1" applyNumberFormat="1" applyFont="1" applyFill="1" applyAlignment="1">
      <alignment vertical="top"/>
    </xf>
    <xf numFmtId="38" fontId="8" fillId="0" borderId="2" xfId="1" applyNumberFormat="1" applyFont="1" applyBorder="1"/>
    <xf numFmtId="38" fontId="12" fillId="2" borderId="1" xfId="1" applyNumberFormat="1" applyFont="1" applyFill="1" applyBorder="1" applyAlignment="1">
      <alignment vertical="top"/>
    </xf>
    <xf numFmtId="38" fontId="8" fillId="0" borderId="0" xfId="1" applyNumberFormat="1" applyFont="1"/>
    <xf numFmtId="14" fontId="12" fillId="0" borderId="0" xfId="0" applyNumberFormat="1" applyFont="1" applyAlignment="1">
      <alignment horizontal="center"/>
    </xf>
    <xf numFmtId="166" fontId="12" fillId="2" borderId="5" xfId="1" applyNumberFormat="1" applyFont="1" applyFill="1" applyBorder="1"/>
    <xf numFmtId="165" fontId="0" fillId="0" borderId="11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5" fillId="0" borderId="12" xfId="0" applyFont="1" applyBorder="1" applyAlignment="1">
      <alignment horizontal="center"/>
    </xf>
    <xf numFmtId="38" fontId="0" fillId="0" borderId="12" xfId="1" applyNumberFormat="1" applyFont="1" applyFill="1" applyBorder="1" applyAlignment="1">
      <alignment vertical="top"/>
    </xf>
    <xf numFmtId="38" fontId="0" fillId="0" borderId="13" xfId="1" applyNumberFormat="1" applyFont="1" applyBorder="1"/>
    <xf numFmtId="38" fontId="2" fillId="2" borderId="4" xfId="1" applyNumberFormat="1" applyFont="1" applyFill="1" applyBorder="1" applyAlignment="1">
      <alignment vertical="top"/>
    </xf>
    <xf numFmtId="38" fontId="0" fillId="0" borderId="12" xfId="1" applyNumberFormat="1" applyFont="1" applyBorder="1"/>
    <xf numFmtId="14" fontId="2" fillId="0" borderId="12" xfId="0" applyNumberFormat="1" applyFont="1" applyBorder="1" applyAlignment="1">
      <alignment horizontal="center"/>
    </xf>
    <xf numFmtId="0" fontId="0" fillId="0" borderId="13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EDCEF-7757-C246-8354-CEEE08496E1B}">
  <sheetPr>
    <pageSetUpPr fitToPage="1"/>
  </sheetPr>
  <dimension ref="A1:J97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45300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8</v>
      </c>
      <c r="B12" s="15">
        <v>112215</v>
      </c>
      <c r="C12" s="15"/>
      <c r="D12" s="16" t="s">
        <v>9</v>
      </c>
    </row>
    <row r="13" spans="1:4" x14ac:dyDescent="0.2">
      <c r="A13" s="14"/>
      <c r="B13" s="15"/>
      <c r="C13" s="15"/>
      <c r="D13" s="16"/>
    </row>
    <row r="14" spans="1:4" ht="34" x14ac:dyDescent="0.2">
      <c r="A14" s="14" t="s">
        <v>10</v>
      </c>
      <c r="B14" s="17">
        <v>10603</v>
      </c>
      <c r="C14" s="15"/>
      <c r="D14" s="16" t="s">
        <v>9</v>
      </c>
    </row>
    <row r="15" spans="1:4" x14ac:dyDescent="0.2">
      <c r="A15" s="14"/>
      <c r="B15" s="15"/>
      <c r="C15" s="15"/>
      <c r="D15" s="16"/>
    </row>
    <row r="16" spans="1:4" x14ac:dyDescent="0.2">
      <c r="A16" s="1" t="s">
        <v>67</v>
      </c>
      <c r="B16" s="15">
        <f>SUM(B12:B14)</f>
        <v>122818</v>
      </c>
      <c r="C16" s="15"/>
      <c r="D16" s="16"/>
    </row>
    <row r="17" spans="1:4" x14ac:dyDescent="0.2">
      <c r="A17" s="14"/>
      <c r="B17" s="15"/>
      <c r="C17" s="15"/>
      <c r="D17" s="16"/>
    </row>
    <row r="18" spans="1:4" x14ac:dyDescent="0.2">
      <c r="A18" s="18" t="s">
        <v>11</v>
      </c>
      <c r="B18" s="15"/>
      <c r="C18" s="15"/>
      <c r="D18" s="16"/>
    </row>
    <row r="19" spans="1:4" x14ac:dyDescent="0.2">
      <c r="A19" s="14"/>
      <c r="B19" s="15"/>
      <c r="C19" s="15"/>
      <c r="D19" s="16"/>
    </row>
    <row r="20" spans="1:4" ht="34" x14ac:dyDescent="0.2">
      <c r="A20" s="14" t="s">
        <v>12</v>
      </c>
      <c r="B20" s="15">
        <f>-B86</f>
        <v>8633</v>
      </c>
      <c r="C20" s="15"/>
      <c r="D20" s="16" t="s">
        <v>13</v>
      </c>
    </row>
    <row r="21" spans="1:4" x14ac:dyDescent="0.2">
      <c r="A21" s="14"/>
      <c r="B21" s="15"/>
      <c r="C21" s="15"/>
      <c r="D21" s="16"/>
    </row>
    <row r="22" spans="1:4" x14ac:dyDescent="0.2">
      <c r="A22" s="4"/>
      <c r="B22" s="10"/>
      <c r="C22" s="10"/>
    </row>
    <row r="23" spans="1:4" x14ac:dyDescent="0.2">
      <c r="A23" s="19" t="s">
        <v>14</v>
      </c>
      <c r="B23" s="20">
        <f>B16-B86</f>
        <v>131451</v>
      </c>
      <c r="C23" s="20"/>
      <c r="D23" s="21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15</v>
      </c>
      <c r="B26" s="7"/>
      <c r="C26" s="7"/>
      <c r="D26" s="22"/>
    </row>
    <row r="27" spans="1:4" x14ac:dyDescent="0.2">
      <c r="B27" s="3"/>
      <c r="C27" s="3"/>
      <c r="D27" s="23"/>
    </row>
    <row r="28" spans="1:4" x14ac:dyDescent="0.2">
      <c r="A28" s="2" t="s">
        <v>16</v>
      </c>
      <c r="B28" s="70">
        <v>45473</v>
      </c>
      <c r="C28" s="24">
        <v>45107</v>
      </c>
      <c r="D28" s="25"/>
    </row>
    <row r="29" spans="1:4" x14ac:dyDescent="0.2">
      <c r="A29" s="13"/>
      <c r="B29" s="71"/>
      <c r="C29" s="26"/>
      <c r="D29" s="25"/>
    </row>
    <row r="30" spans="1:4" x14ac:dyDescent="0.2">
      <c r="A30" s="2" t="s">
        <v>17</v>
      </c>
      <c r="B30" s="72"/>
      <c r="C30" s="25"/>
      <c r="D30" s="25"/>
    </row>
    <row r="31" spans="1:4" x14ac:dyDescent="0.2">
      <c r="A31" s="27"/>
      <c r="B31" s="72"/>
      <c r="C31" s="25"/>
      <c r="D31" s="27"/>
    </row>
    <row r="32" spans="1:4" x14ac:dyDescent="0.2">
      <c r="A32" s="13"/>
      <c r="B32" s="72"/>
      <c r="C32" s="25"/>
      <c r="D32" s="25"/>
    </row>
    <row r="33" spans="1:4" ht="17" x14ac:dyDescent="0.2">
      <c r="A33" s="14" t="s">
        <v>18</v>
      </c>
      <c r="B33" s="73">
        <v>74776</v>
      </c>
      <c r="C33" s="28">
        <v>71856</v>
      </c>
      <c r="D33" s="16" t="s">
        <v>19</v>
      </c>
    </row>
    <row r="34" spans="1:4" x14ac:dyDescent="0.2">
      <c r="A34" s="14" t="s">
        <v>20</v>
      </c>
      <c r="B34" s="73"/>
      <c r="C34" s="28"/>
      <c r="D34" s="16"/>
    </row>
    <row r="35" spans="1:4" ht="17" x14ac:dyDescent="0.2">
      <c r="A35" s="1" t="s">
        <v>21</v>
      </c>
      <c r="B35" s="73">
        <v>9620</v>
      </c>
      <c r="C35" s="28">
        <v>10407</v>
      </c>
      <c r="D35" s="16" t="s">
        <v>19</v>
      </c>
    </row>
    <row r="36" spans="1:4" x14ac:dyDescent="0.2">
      <c r="A36" s="14"/>
      <c r="B36" s="73"/>
      <c r="C36" s="28"/>
      <c r="D36" s="11"/>
    </row>
    <row r="37" spans="1:4" x14ac:dyDescent="0.2">
      <c r="A37" s="1" t="s">
        <v>22</v>
      </c>
      <c r="B37" s="73"/>
      <c r="C37" s="28"/>
      <c r="D37" s="11"/>
    </row>
    <row r="38" spans="1:4" x14ac:dyDescent="0.2">
      <c r="A38" s="14"/>
      <c r="B38" s="73"/>
      <c r="C38" s="28"/>
      <c r="D38" s="11"/>
    </row>
    <row r="39" spans="1:4" x14ac:dyDescent="0.2">
      <c r="A39" s="14" t="s">
        <v>23</v>
      </c>
      <c r="B39" s="73"/>
      <c r="C39" s="28"/>
      <c r="D39" s="16"/>
    </row>
    <row r="40" spans="1:4" x14ac:dyDescent="0.2">
      <c r="A40" s="14" t="s">
        <v>24</v>
      </c>
      <c r="B40" s="73"/>
      <c r="C40" s="28"/>
      <c r="D40" s="11"/>
    </row>
    <row r="41" spans="1:4" x14ac:dyDescent="0.2">
      <c r="A41" s="14"/>
      <c r="B41" s="73"/>
      <c r="C41" s="28"/>
      <c r="D41" s="11"/>
    </row>
    <row r="42" spans="1:4" x14ac:dyDescent="0.2">
      <c r="A42" s="14" t="s">
        <v>25</v>
      </c>
      <c r="B42" s="73"/>
      <c r="C42" s="28"/>
      <c r="D42" s="11"/>
    </row>
    <row r="43" spans="1:4" ht="17" x14ac:dyDescent="0.2">
      <c r="A43" s="14" t="s">
        <v>26</v>
      </c>
      <c r="B43" s="73">
        <v>127</v>
      </c>
      <c r="C43" s="28">
        <v>252</v>
      </c>
      <c r="D43" s="16" t="s">
        <v>19</v>
      </c>
    </row>
    <row r="44" spans="1:4" x14ac:dyDescent="0.2">
      <c r="A44" s="14" t="s">
        <v>27</v>
      </c>
      <c r="B44" s="73"/>
      <c r="C44" s="28"/>
      <c r="D44" s="11"/>
    </row>
    <row r="45" spans="1:4" ht="34" x14ac:dyDescent="0.2">
      <c r="A45" s="14" t="s">
        <v>28</v>
      </c>
      <c r="B45" s="73">
        <v>3966</v>
      </c>
      <c r="C45" s="28">
        <v>1248</v>
      </c>
      <c r="D45" s="16" t="s">
        <v>29</v>
      </c>
    </row>
    <row r="46" spans="1:4" x14ac:dyDescent="0.2">
      <c r="A46" s="14"/>
      <c r="B46" s="73"/>
      <c r="C46" s="28"/>
      <c r="D46" s="11"/>
    </row>
    <row r="47" spans="1:4" x14ac:dyDescent="0.2">
      <c r="A47" s="14" t="s">
        <v>30</v>
      </c>
      <c r="B47" s="73"/>
      <c r="C47" s="28"/>
      <c r="D47" s="16"/>
    </row>
    <row r="48" spans="1:4" x14ac:dyDescent="0.2">
      <c r="A48" s="14" t="s">
        <v>31</v>
      </c>
      <c r="B48" s="73"/>
      <c r="C48" s="28"/>
      <c r="D48" s="11"/>
    </row>
    <row r="49" spans="1:4" x14ac:dyDescent="0.2">
      <c r="A49" s="14" t="s">
        <v>32</v>
      </c>
      <c r="B49" s="73"/>
      <c r="C49" s="28"/>
      <c r="D49" s="16"/>
    </row>
    <row r="50" spans="1:4" ht="51" x14ac:dyDescent="0.2">
      <c r="A50" s="14" t="s">
        <v>33</v>
      </c>
      <c r="B50" s="73">
        <v>1296</v>
      </c>
      <c r="C50" s="28">
        <v>1321</v>
      </c>
      <c r="D50" s="16" t="s">
        <v>34</v>
      </c>
    </row>
    <row r="51" spans="1:4" x14ac:dyDescent="0.2">
      <c r="A51" s="14"/>
      <c r="B51" s="73"/>
      <c r="C51" s="28"/>
      <c r="D51" s="11"/>
    </row>
    <row r="52" spans="1:4" ht="51" x14ac:dyDescent="0.2">
      <c r="A52" s="14" t="s">
        <v>35</v>
      </c>
      <c r="B52" s="73">
        <f>516+429</f>
        <v>945</v>
      </c>
      <c r="C52" s="28">
        <f>438+404</f>
        <v>842</v>
      </c>
      <c r="D52" s="16" t="s">
        <v>34</v>
      </c>
    </row>
    <row r="53" spans="1:4" x14ac:dyDescent="0.2">
      <c r="A53" s="14"/>
      <c r="B53" s="73"/>
      <c r="C53" s="28"/>
      <c r="D53" s="11"/>
    </row>
    <row r="54" spans="1:4" x14ac:dyDescent="0.2">
      <c r="A54" s="14" t="s">
        <v>36</v>
      </c>
      <c r="B54" s="73">
        <f>SUM(B39:B52)</f>
        <v>6334</v>
      </c>
      <c r="C54" s="28">
        <f>SUM(C39:C52)</f>
        <v>3663</v>
      </c>
      <c r="D54" s="11"/>
    </row>
    <row r="55" spans="1:4" x14ac:dyDescent="0.2">
      <c r="A55" s="29"/>
      <c r="B55" s="74"/>
      <c r="C55" s="30"/>
      <c r="D55" s="31"/>
    </row>
    <row r="56" spans="1:4" x14ac:dyDescent="0.2">
      <c r="A56" s="32" t="s">
        <v>15</v>
      </c>
      <c r="B56" s="75">
        <f>B35+B54</f>
        <v>15954</v>
      </c>
      <c r="C56" s="33">
        <f>C35+C54</f>
        <v>14070</v>
      </c>
      <c r="D56" s="34"/>
    </row>
    <row r="57" spans="1:4" x14ac:dyDescent="0.2">
      <c r="B57" s="76"/>
      <c r="C57" s="10"/>
      <c r="D57" s="11"/>
    </row>
    <row r="58" spans="1:4" x14ac:dyDescent="0.2">
      <c r="B58" s="77"/>
      <c r="C58" s="3"/>
      <c r="D58" s="10"/>
    </row>
    <row r="59" spans="1:4" x14ac:dyDescent="0.2">
      <c r="A59" s="35" t="s">
        <v>37</v>
      </c>
      <c r="B59" s="36">
        <f>ROUND((B23/B33),1)</f>
        <v>1.8</v>
      </c>
      <c r="C59" s="47">
        <f>ROUND((B23/C33),1)</f>
        <v>1.8</v>
      </c>
      <c r="D59" s="10"/>
    </row>
    <row r="60" spans="1:4" x14ac:dyDescent="0.2">
      <c r="A60" s="35" t="s">
        <v>38</v>
      </c>
      <c r="B60" s="36">
        <f>ROUND((B23/B35),1)</f>
        <v>13.7</v>
      </c>
      <c r="C60" s="47">
        <f>ROUND((B23/C35),1)</f>
        <v>12.6</v>
      </c>
      <c r="D60" s="10"/>
    </row>
    <row r="61" spans="1:4" x14ac:dyDescent="0.2">
      <c r="A61" s="35" t="s">
        <v>39</v>
      </c>
      <c r="B61" s="36">
        <f>ROUND((B23/B56),1)</f>
        <v>8.1999999999999993</v>
      </c>
      <c r="C61" s="47">
        <f>ROUND((B23/C56),1)</f>
        <v>9.3000000000000007</v>
      </c>
      <c r="D61" s="10"/>
    </row>
    <row r="62" spans="1:4" x14ac:dyDescent="0.2">
      <c r="B62" s="78"/>
    </row>
    <row r="64" spans="1:4" x14ac:dyDescent="0.2">
      <c r="A64" s="7" t="s">
        <v>40</v>
      </c>
      <c r="B64" s="8"/>
      <c r="C64" s="8"/>
      <c r="D64" s="9"/>
    </row>
    <row r="65" spans="1:4" x14ac:dyDescent="0.2">
      <c r="D65" s="10"/>
    </row>
    <row r="66" spans="1:4" x14ac:dyDescent="0.2">
      <c r="A66" s="14" t="s">
        <v>41</v>
      </c>
    </row>
    <row r="67" spans="1:4" x14ac:dyDescent="0.2">
      <c r="A67" s="14" t="s">
        <v>42</v>
      </c>
    </row>
    <row r="68" spans="1:4" x14ac:dyDescent="0.2">
      <c r="A68" t="s">
        <v>43</v>
      </c>
    </row>
    <row r="69" spans="1:4" x14ac:dyDescent="0.2">
      <c r="A69" t="s">
        <v>44</v>
      </c>
    </row>
    <row r="70" spans="1:4" x14ac:dyDescent="0.2">
      <c r="A70" t="s">
        <v>45</v>
      </c>
      <c r="D70" s="11"/>
    </row>
    <row r="71" spans="1:4" x14ac:dyDescent="0.2">
      <c r="D71" s="11"/>
    </row>
    <row r="72" spans="1:4" x14ac:dyDescent="0.2">
      <c r="A72" s="37"/>
      <c r="B72" s="37"/>
      <c r="C72" s="37"/>
      <c r="D72" s="9"/>
    </row>
    <row r="73" spans="1:4" x14ac:dyDescent="0.2">
      <c r="D73" s="38"/>
    </row>
    <row r="74" spans="1:4" x14ac:dyDescent="0.2">
      <c r="D74" s="38"/>
    </row>
    <row r="75" spans="1:4" x14ac:dyDescent="0.2">
      <c r="B75" s="3" t="s">
        <v>3</v>
      </c>
      <c r="C75" s="3"/>
    </row>
    <row r="76" spans="1:4" x14ac:dyDescent="0.2">
      <c r="B76" s="3"/>
      <c r="C76" s="3"/>
    </row>
    <row r="77" spans="1:4" x14ac:dyDescent="0.2">
      <c r="B77" s="5" t="s">
        <v>5</v>
      </c>
      <c r="C77" s="5"/>
    </row>
    <row r="78" spans="1:4" x14ac:dyDescent="0.2">
      <c r="B78" s="5"/>
      <c r="C78" s="5"/>
    </row>
    <row r="79" spans="1:4" x14ac:dyDescent="0.2">
      <c r="B79" s="39">
        <v>45300</v>
      </c>
      <c r="C79" s="39"/>
    </row>
    <row r="80" spans="1:4" x14ac:dyDescent="0.2">
      <c r="A80" s="2" t="s">
        <v>17</v>
      </c>
      <c r="B80" s="5"/>
      <c r="C80" s="5"/>
    </row>
    <row r="81" spans="1:10" x14ac:dyDescent="0.2">
      <c r="A81" s="40"/>
      <c r="B81" s="5"/>
      <c r="C81" s="5"/>
    </row>
    <row r="83" spans="1:10" ht="34" x14ac:dyDescent="0.2">
      <c r="A83" s="14" t="s">
        <v>46</v>
      </c>
      <c r="B83" s="15">
        <v>6339</v>
      </c>
      <c r="C83" s="15"/>
      <c r="D83" s="16" t="s">
        <v>9</v>
      </c>
    </row>
    <row r="84" spans="1:10" ht="34" x14ac:dyDescent="0.2">
      <c r="A84" s="14" t="s">
        <v>47</v>
      </c>
      <c r="B84" s="15">
        <v>-14015</v>
      </c>
      <c r="C84" s="15"/>
      <c r="D84" s="16" t="s">
        <v>9</v>
      </c>
    </row>
    <row r="85" spans="1:10" ht="17" x14ac:dyDescent="0.2">
      <c r="A85" t="s">
        <v>48</v>
      </c>
      <c r="B85" s="30">
        <f>-470-487</f>
        <v>-957</v>
      </c>
      <c r="C85" s="41"/>
      <c r="D85" s="16" t="s">
        <v>49</v>
      </c>
    </row>
    <row r="86" spans="1:10" x14ac:dyDescent="0.2">
      <c r="A86" s="2" t="s">
        <v>12</v>
      </c>
      <c r="B86" s="42">
        <f>SUM(B83:B85)</f>
        <v>-8633</v>
      </c>
      <c r="C86" s="42"/>
    </row>
    <row r="89" spans="1:10" x14ac:dyDescent="0.2">
      <c r="A89" s="43" t="s">
        <v>50</v>
      </c>
    </row>
    <row r="93" spans="1:10" x14ac:dyDescent="0.2">
      <c r="F93" s="16"/>
      <c r="G93" s="16"/>
      <c r="H93" s="16"/>
      <c r="I93" s="16"/>
      <c r="J93" s="16"/>
    </row>
    <row r="96" spans="1:10" x14ac:dyDescent="0.2">
      <c r="B96" s="44"/>
      <c r="C96" s="44"/>
    </row>
    <row r="97" spans="2:3" x14ac:dyDescent="0.2">
      <c r="B97" s="44"/>
      <c r="C97" s="44"/>
    </row>
  </sheetData>
  <sheetProtection algorithmName="SHA-512" hashValue="CymfqJOrvy8e6Xs1L/l4CY33extFM6rmqL0AnMpXxEVMm0vrxenJn96KhgPK4d14/0TL1ZWHzKV72kXr5c2XWw==" saltValue="OJ1/+gjZlchntqhYpryQgg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B016-2658-8340-993B-70CF911E50F8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45398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52</v>
      </c>
      <c r="B12" s="15">
        <v>6700</v>
      </c>
      <c r="C12" s="16" t="s">
        <v>53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8" t="s">
        <v>11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54</v>
      </c>
      <c r="B17" s="15">
        <f>-B82</f>
        <v>-2803</v>
      </c>
      <c r="C17" s="16" t="s">
        <v>55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9" t="s">
        <v>14</v>
      </c>
      <c r="B20" s="20">
        <f>B12-B82</f>
        <v>3897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15</v>
      </c>
      <c r="B23" s="7"/>
      <c r="C23" s="22"/>
    </row>
    <row r="24" spans="1:3" x14ac:dyDescent="0.2">
      <c r="A24" s="2" t="s">
        <v>16</v>
      </c>
      <c r="B24" s="3"/>
      <c r="C24" s="23"/>
    </row>
    <row r="25" spans="1:3" x14ac:dyDescent="0.2">
      <c r="A25" s="12">
        <v>45291</v>
      </c>
      <c r="B25" s="25"/>
      <c r="C25" s="25"/>
    </row>
    <row r="26" spans="1:3" x14ac:dyDescent="0.2">
      <c r="A26" s="13"/>
      <c r="B26" s="26"/>
      <c r="C26" s="25"/>
    </row>
    <row r="27" spans="1:3" x14ac:dyDescent="0.2">
      <c r="A27" s="2" t="s">
        <v>17</v>
      </c>
      <c r="B27" s="25"/>
      <c r="C27" s="25"/>
    </row>
    <row r="28" spans="1:3" x14ac:dyDescent="0.2">
      <c r="A28" s="27"/>
      <c r="B28" s="25"/>
      <c r="C28" s="27"/>
    </row>
    <row r="29" spans="1:3" x14ac:dyDescent="0.2">
      <c r="A29" s="13"/>
      <c r="B29" s="25"/>
      <c r="C29" s="25"/>
    </row>
    <row r="30" spans="1:3" ht="17" x14ac:dyDescent="0.2">
      <c r="A30" s="14" t="s">
        <v>18</v>
      </c>
      <c r="B30" s="28">
        <v>13939</v>
      </c>
      <c r="C30" s="16" t="s">
        <v>55</v>
      </c>
    </row>
    <row r="31" spans="1:3" x14ac:dyDescent="0.2">
      <c r="A31" s="14" t="s">
        <v>20</v>
      </c>
      <c r="B31" s="28"/>
      <c r="C31" s="16"/>
    </row>
    <row r="32" spans="1:3" ht="17" x14ac:dyDescent="0.2">
      <c r="A32" s="1" t="s">
        <v>21</v>
      </c>
      <c r="B32" s="28">
        <v>715</v>
      </c>
      <c r="C32" s="16" t="s">
        <v>55</v>
      </c>
    </row>
    <row r="33" spans="1:3" x14ac:dyDescent="0.2">
      <c r="A33" s="14"/>
      <c r="B33" s="28"/>
      <c r="C33" s="11"/>
    </row>
    <row r="34" spans="1:3" x14ac:dyDescent="0.2">
      <c r="A34" s="1" t="s">
        <v>22</v>
      </c>
      <c r="B34" s="28"/>
      <c r="C34" s="11"/>
    </row>
    <row r="35" spans="1:3" x14ac:dyDescent="0.2">
      <c r="A35" s="14"/>
      <c r="B35" s="28"/>
      <c r="C35" s="11"/>
    </row>
    <row r="36" spans="1:3" x14ac:dyDescent="0.2">
      <c r="A36" s="14" t="s">
        <v>23</v>
      </c>
      <c r="B36" s="28"/>
      <c r="C36" s="16"/>
    </row>
    <row r="37" spans="1:3" x14ac:dyDescent="0.2">
      <c r="A37" s="14" t="s">
        <v>24</v>
      </c>
      <c r="B37" s="28"/>
      <c r="C37" s="11"/>
    </row>
    <row r="38" spans="1:3" x14ac:dyDescent="0.2">
      <c r="A38" s="14"/>
      <c r="B38" s="28"/>
      <c r="C38" s="11"/>
    </row>
    <row r="39" spans="1:3" x14ac:dyDescent="0.2">
      <c r="A39" s="14" t="s">
        <v>25</v>
      </c>
      <c r="B39" s="28"/>
      <c r="C39" s="11"/>
    </row>
    <row r="40" spans="1:3" x14ac:dyDescent="0.2">
      <c r="A40" s="14" t="s">
        <v>56</v>
      </c>
      <c r="B40" s="28"/>
      <c r="C40" s="16"/>
    </row>
    <row r="41" spans="1:3" x14ac:dyDescent="0.2">
      <c r="A41" s="14" t="s">
        <v>27</v>
      </c>
      <c r="B41" s="28"/>
      <c r="C41" s="11"/>
    </row>
    <row r="42" spans="1:3" x14ac:dyDescent="0.2">
      <c r="A42" s="14" t="s">
        <v>28</v>
      </c>
      <c r="B42" s="28"/>
      <c r="C42" s="11"/>
    </row>
    <row r="43" spans="1:3" x14ac:dyDescent="0.2">
      <c r="A43" s="14"/>
      <c r="B43" s="28"/>
      <c r="C43" s="11"/>
    </row>
    <row r="44" spans="1:3" x14ac:dyDescent="0.2">
      <c r="A44" s="14" t="s">
        <v>30</v>
      </c>
      <c r="B44" s="28"/>
      <c r="C44" s="16"/>
    </row>
    <row r="45" spans="1:3" x14ac:dyDescent="0.2">
      <c r="A45" s="14" t="s">
        <v>31</v>
      </c>
      <c r="B45" s="28"/>
      <c r="C45" s="11"/>
    </row>
    <row r="46" spans="1:3" x14ac:dyDescent="0.2">
      <c r="A46" s="14" t="s">
        <v>32</v>
      </c>
      <c r="B46" s="28"/>
      <c r="C46" s="16"/>
    </row>
    <row r="47" spans="1:3" x14ac:dyDescent="0.2">
      <c r="A47" s="14" t="s">
        <v>33</v>
      </c>
      <c r="B47" s="28"/>
      <c r="C47" s="16"/>
    </row>
    <row r="48" spans="1:3" x14ac:dyDescent="0.2">
      <c r="A48" s="14"/>
      <c r="B48" s="28"/>
      <c r="C48" s="11"/>
    </row>
    <row r="49" spans="1:3" ht="17" x14ac:dyDescent="0.2">
      <c r="A49" s="14" t="s">
        <v>35</v>
      </c>
      <c r="B49" s="28">
        <v>183</v>
      </c>
      <c r="C49" s="16" t="s">
        <v>55</v>
      </c>
    </row>
    <row r="50" spans="1:3" x14ac:dyDescent="0.2">
      <c r="A50" s="14"/>
      <c r="B50" s="28"/>
      <c r="C50" s="11"/>
    </row>
    <row r="51" spans="1:3" x14ac:dyDescent="0.2">
      <c r="A51" s="14" t="s">
        <v>36</v>
      </c>
      <c r="B51" s="28">
        <f>SUM(B36:B49)</f>
        <v>183</v>
      </c>
      <c r="C51" s="11"/>
    </row>
    <row r="52" spans="1:3" x14ac:dyDescent="0.2">
      <c r="A52" s="29"/>
      <c r="B52" s="30"/>
      <c r="C52" s="31"/>
    </row>
    <row r="53" spans="1:3" x14ac:dyDescent="0.2">
      <c r="A53" s="32" t="s">
        <v>15</v>
      </c>
      <c r="B53" s="33">
        <f>B32+B51</f>
        <v>898</v>
      </c>
      <c r="C53" s="34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5" t="s">
        <v>37</v>
      </c>
      <c r="B56" s="36">
        <f>ROUND((B20/B30),1)</f>
        <v>0.3</v>
      </c>
      <c r="C56" s="10"/>
    </row>
    <row r="57" spans="1:3" x14ac:dyDescent="0.2">
      <c r="A57" s="35" t="s">
        <v>38</v>
      </c>
      <c r="B57" s="36">
        <f>ROUND((B20/B32),1)</f>
        <v>5.5</v>
      </c>
      <c r="C57" s="10"/>
    </row>
    <row r="58" spans="1:3" x14ac:dyDescent="0.2">
      <c r="A58" s="35" t="s">
        <v>39</v>
      </c>
      <c r="B58" s="36">
        <f>ROUND((B20/B53),1)</f>
        <v>4.3</v>
      </c>
      <c r="C58" s="10"/>
    </row>
    <row r="61" spans="1:3" x14ac:dyDescent="0.2">
      <c r="A61" s="7" t="s">
        <v>40</v>
      </c>
      <c r="B61" s="8"/>
      <c r="C61" s="9"/>
    </row>
    <row r="62" spans="1:3" x14ac:dyDescent="0.2">
      <c r="C62" s="10"/>
    </row>
    <row r="63" spans="1:3" x14ac:dyDescent="0.2">
      <c r="A63" s="14" t="s">
        <v>57</v>
      </c>
    </row>
    <row r="64" spans="1:3" x14ac:dyDescent="0.2">
      <c r="A64" s="14" t="s">
        <v>58</v>
      </c>
    </row>
    <row r="65" spans="1:3" x14ac:dyDescent="0.2">
      <c r="A65" t="s">
        <v>59</v>
      </c>
    </row>
    <row r="66" spans="1:3" x14ac:dyDescent="0.2">
      <c r="A66" t="s">
        <v>60</v>
      </c>
      <c r="C66" s="11"/>
    </row>
    <row r="67" spans="1:3" x14ac:dyDescent="0.2">
      <c r="C67" s="11"/>
    </row>
    <row r="68" spans="1:3" x14ac:dyDescent="0.2">
      <c r="A68" s="37"/>
      <c r="B68" s="37"/>
      <c r="C68" s="9"/>
    </row>
    <row r="69" spans="1:3" x14ac:dyDescent="0.2">
      <c r="C69" s="38"/>
    </row>
    <row r="70" spans="1:3" x14ac:dyDescent="0.2">
      <c r="C70" s="38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39">
        <v>45291</v>
      </c>
    </row>
    <row r="76" spans="1:3" x14ac:dyDescent="0.2">
      <c r="A76" s="2" t="s">
        <v>17</v>
      </c>
      <c r="B76" s="5"/>
    </row>
    <row r="77" spans="1:3" x14ac:dyDescent="0.2">
      <c r="A77" s="40"/>
      <c r="B77" s="5"/>
    </row>
    <row r="79" spans="1:3" ht="17" x14ac:dyDescent="0.2">
      <c r="A79" s="14" t="s">
        <v>61</v>
      </c>
      <c r="B79" s="15">
        <v>2803</v>
      </c>
      <c r="C79" s="16" t="s">
        <v>55</v>
      </c>
    </row>
    <row r="80" spans="1:3" x14ac:dyDescent="0.2">
      <c r="A80" s="14" t="s">
        <v>47</v>
      </c>
      <c r="B80" s="15"/>
      <c r="C80" s="16"/>
    </row>
    <row r="81" spans="1:9" x14ac:dyDescent="0.2">
      <c r="A81" t="s">
        <v>62</v>
      </c>
      <c r="B81" s="30"/>
      <c r="C81" s="16"/>
    </row>
    <row r="82" spans="1:9" x14ac:dyDescent="0.2">
      <c r="A82" s="2" t="s">
        <v>61</v>
      </c>
      <c r="B82" s="42">
        <f>SUM(B79:B81)</f>
        <v>2803</v>
      </c>
    </row>
    <row r="85" spans="1:9" x14ac:dyDescent="0.2">
      <c r="A85" s="43" t="s">
        <v>50</v>
      </c>
    </row>
    <row r="89" spans="1:9" x14ac:dyDescent="0.2">
      <c r="E89" s="16"/>
      <c r="F89" s="16"/>
      <c r="G89" s="16"/>
      <c r="H89" s="16"/>
      <c r="I89" s="16"/>
    </row>
    <row r="92" spans="1:9" x14ac:dyDescent="0.2">
      <c r="B92" s="44"/>
    </row>
    <row r="93" spans="1:9" x14ac:dyDescent="0.2">
      <c r="B93" s="44"/>
    </row>
  </sheetData>
  <sheetProtection algorithmName="SHA-512" hashValue="jMaxzynRfjBTSgxHu1gVBqa1qAW/tJHpgmmC/TsWXJdlxZmgd/PSJjTS0hti+qNax2bA0+HTE3TMBH5kSWPYeg==" saltValue="LigMFoQzcoCQe17kX9/ySQ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01D4B-395D-D647-80AF-8C5D40B4691D}">
  <sheetPr>
    <pageSetUpPr fitToPage="1"/>
  </sheetPr>
  <dimension ref="A1:J10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63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/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/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45519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8</v>
      </c>
      <c r="B12" s="15">
        <f>700</f>
        <v>700</v>
      </c>
      <c r="C12" s="15"/>
      <c r="D12" s="16" t="s">
        <v>64</v>
      </c>
    </row>
    <row r="13" spans="1:4" x14ac:dyDescent="0.2">
      <c r="A13" s="14"/>
      <c r="B13" s="15"/>
      <c r="C13" s="15"/>
      <c r="D13" s="16"/>
    </row>
    <row r="14" spans="1:4" ht="17" x14ac:dyDescent="0.2">
      <c r="A14" s="14" t="s">
        <v>74</v>
      </c>
      <c r="B14" s="15">
        <f>220*3</f>
        <v>660</v>
      </c>
      <c r="C14" s="15"/>
      <c r="D14" s="16" t="s">
        <v>65</v>
      </c>
    </row>
    <row r="15" spans="1:4" x14ac:dyDescent="0.2">
      <c r="A15" s="14"/>
      <c r="B15" s="15"/>
      <c r="C15" s="15"/>
      <c r="D15" s="16"/>
    </row>
    <row r="16" spans="1:4" ht="17" x14ac:dyDescent="0.2">
      <c r="A16" s="14" t="s">
        <v>66</v>
      </c>
      <c r="B16" s="17">
        <v>1000</v>
      </c>
      <c r="C16" s="45"/>
      <c r="D16" s="16" t="s">
        <v>65</v>
      </c>
    </row>
    <row r="17" spans="1:4" x14ac:dyDescent="0.2">
      <c r="A17" s="14"/>
      <c r="B17" s="15"/>
      <c r="C17" s="15"/>
      <c r="D17" s="16"/>
    </row>
    <row r="18" spans="1:4" x14ac:dyDescent="0.2">
      <c r="A18" s="1" t="s">
        <v>67</v>
      </c>
      <c r="B18" s="15">
        <f>SUM(B12:B16)</f>
        <v>2360</v>
      </c>
      <c r="C18" s="15"/>
      <c r="D18" s="16"/>
    </row>
    <row r="19" spans="1:4" x14ac:dyDescent="0.2">
      <c r="A19" s="14"/>
      <c r="B19" s="15"/>
      <c r="C19" s="15"/>
      <c r="D19" s="16"/>
    </row>
    <row r="20" spans="1:4" x14ac:dyDescent="0.2">
      <c r="A20" s="14"/>
      <c r="B20" s="15"/>
      <c r="C20" s="15"/>
      <c r="D20" s="16"/>
    </row>
    <row r="21" spans="1:4" x14ac:dyDescent="0.2">
      <c r="A21" s="18" t="s">
        <v>11</v>
      </c>
      <c r="B21" s="15"/>
      <c r="C21" s="15"/>
      <c r="D21" s="16"/>
    </row>
    <row r="22" spans="1:4" x14ac:dyDescent="0.2">
      <c r="A22" s="14"/>
      <c r="B22" s="15"/>
      <c r="C22" s="15"/>
      <c r="D22" s="16"/>
    </row>
    <row r="23" spans="1:4" ht="34" x14ac:dyDescent="0.2">
      <c r="A23" s="14" t="s">
        <v>75</v>
      </c>
      <c r="B23" s="15">
        <f>-B91</f>
        <v>-169.24799999999999</v>
      </c>
      <c r="C23" s="15"/>
      <c r="D23" s="16" t="s">
        <v>68</v>
      </c>
    </row>
    <row r="24" spans="1:4" x14ac:dyDescent="0.2">
      <c r="A24" s="14"/>
      <c r="B24" s="15"/>
      <c r="C24" s="15"/>
      <c r="D24" s="16"/>
    </row>
    <row r="25" spans="1:4" x14ac:dyDescent="0.2">
      <c r="A25" s="4"/>
      <c r="B25" s="10"/>
      <c r="C25" s="10"/>
    </row>
    <row r="26" spans="1:4" x14ac:dyDescent="0.2">
      <c r="A26" s="19" t="s">
        <v>14</v>
      </c>
      <c r="B26" s="20">
        <f>B18-B91</f>
        <v>2190.752</v>
      </c>
      <c r="C26" s="20"/>
      <c r="D26" s="21"/>
    </row>
    <row r="27" spans="1:4" x14ac:dyDescent="0.2">
      <c r="A27" s="2"/>
    </row>
    <row r="28" spans="1:4" x14ac:dyDescent="0.2">
      <c r="A28" s="2"/>
    </row>
    <row r="29" spans="1:4" x14ac:dyDescent="0.2">
      <c r="A29" s="7" t="s">
        <v>15</v>
      </c>
      <c r="B29" s="7"/>
      <c r="C29" s="7"/>
      <c r="D29" s="22"/>
    </row>
    <row r="30" spans="1:4" ht="17" thickBot="1" x14ac:dyDescent="0.25">
      <c r="B30" s="3"/>
      <c r="C30" s="3"/>
      <c r="D30" s="23"/>
    </row>
    <row r="31" spans="1:4" x14ac:dyDescent="0.2">
      <c r="A31" s="2" t="s">
        <v>16</v>
      </c>
      <c r="B31" s="48">
        <v>45473</v>
      </c>
      <c r="C31" s="60">
        <v>45107</v>
      </c>
      <c r="D31" s="25"/>
    </row>
    <row r="32" spans="1:4" x14ac:dyDescent="0.2">
      <c r="A32" s="2"/>
      <c r="B32" s="49"/>
      <c r="C32" s="60"/>
      <c r="D32" s="25"/>
    </row>
    <row r="33" spans="1:4" ht="91" x14ac:dyDescent="0.2">
      <c r="A33" s="1" t="s">
        <v>69</v>
      </c>
      <c r="B33" s="50" t="s">
        <v>70</v>
      </c>
      <c r="C33" s="61" t="s">
        <v>71</v>
      </c>
      <c r="D33" s="25"/>
    </row>
    <row r="34" spans="1:4" x14ac:dyDescent="0.2">
      <c r="A34" s="2"/>
      <c r="B34" s="49"/>
      <c r="C34" s="60"/>
      <c r="D34" s="25"/>
    </row>
    <row r="35" spans="1:4" x14ac:dyDescent="0.2">
      <c r="A35" s="13"/>
      <c r="B35" s="51"/>
      <c r="C35" s="62"/>
      <c r="D35" s="25"/>
    </row>
    <row r="36" spans="1:4" x14ac:dyDescent="0.2">
      <c r="A36" s="2" t="s">
        <v>17</v>
      </c>
      <c r="B36" s="52"/>
      <c r="C36" s="63"/>
      <c r="D36" s="25"/>
    </row>
    <row r="37" spans="1:4" x14ac:dyDescent="0.2">
      <c r="A37" s="27"/>
      <c r="B37" s="52"/>
      <c r="C37" s="63"/>
      <c r="D37" s="27"/>
    </row>
    <row r="38" spans="1:4" x14ac:dyDescent="0.2">
      <c r="A38" s="13"/>
      <c r="B38" s="52"/>
      <c r="C38" s="63"/>
      <c r="D38" s="25"/>
    </row>
    <row r="39" spans="1:4" ht="17" x14ac:dyDescent="0.2">
      <c r="A39" s="14" t="s">
        <v>18</v>
      </c>
      <c r="B39" s="53">
        <v>2653.1990000000001</v>
      </c>
      <c r="C39" s="64">
        <f>2716</f>
        <v>2716</v>
      </c>
      <c r="D39" s="16" t="s">
        <v>76</v>
      </c>
    </row>
    <row r="40" spans="1:4" x14ac:dyDescent="0.2">
      <c r="A40" s="14" t="s">
        <v>20</v>
      </c>
      <c r="B40" s="53"/>
      <c r="C40" s="64"/>
      <c r="D40" s="16"/>
    </row>
    <row r="41" spans="1:4" ht="17" x14ac:dyDescent="0.2">
      <c r="A41" s="1" t="s">
        <v>21</v>
      </c>
      <c r="B41" s="53">
        <v>213.77199999999999</v>
      </c>
      <c r="C41" s="64">
        <f>390</f>
        <v>390</v>
      </c>
      <c r="D41" s="16" t="s">
        <v>76</v>
      </c>
    </row>
    <row r="42" spans="1:4" x14ac:dyDescent="0.2">
      <c r="A42" s="14"/>
      <c r="B42" s="53"/>
      <c r="C42" s="64"/>
      <c r="D42" s="11"/>
    </row>
    <row r="43" spans="1:4" x14ac:dyDescent="0.2">
      <c r="A43" s="1" t="s">
        <v>22</v>
      </c>
      <c r="B43" s="53"/>
      <c r="C43" s="64"/>
      <c r="D43" s="11"/>
    </row>
    <row r="44" spans="1:4" x14ac:dyDescent="0.2">
      <c r="A44" s="14"/>
      <c r="B44" s="53"/>
      <c r="C44" s="64"/>
      <c r="D44" s="11"/>
    </row>
    <row r="45" spans="1:4" x14ac:dyDescent="0.2">
      <c r="A45" s="14" t="s">
        <v>23</v>
      </c>
      <c r="B45" s="53"/>
      <c r="C45" s="64"/>
      <c r="D45" s="16"/>
    </row>
    <row r="46" spans="1:4" x14ac:dyDescent="0.2">
      <c r="A46" s="14" t="s">
        <v>24</v>
      </c>
      <c r="B46" s="53"/>
      <c r="C46" s="64"/>
      <c r="D46" s="11"/>
    </row>
    <row r="47" spans="1:4" x14ac:dyDescent="0.2">
      <c r="A47" s="14"/>
      <c r="B47" s="53"/>
      <c r="C47" s="64"/>
      <c r="D47" s="11"/>
    </row>
    <row r="48" spans="1:4" x14ac:dyDescent="0.2">
      <c r="A48" s="14" t="s">
        <v>25</v>
      </c>
      <c r="B48" s="53"/>
      <c r="C48" s="64"/>
      <c r="D48" s="11"/>
    </row>
    <row r="49" spans="1:4" x14ac:dyDescent="0.2">
      <c r="A49" s="14" t="s">
        <v>56</v>
      </c>
      <c r="B49" s="53"/>
      <c r="C49" s="64"/>
      <c r="D49" s="16"/>
    </row>
    <row r="50" spans="1:4" x14ac:dyDescent="0.2">
      <c r="A50" s="14" t="s">
        <v>27</v>
      </c>
      <c r="B50" s="53"/>
      <c r="C50" s="64"/>
      <c r="D50" s="11"/>
    </row>
    <row r="51" spans="1:4" x14ac:dyDescent="0.2">
      <c r="A51" s="14" t="s">
        <v>28</v>
      </c>
      <c r="B51" s="53"/>
      <c r="C51" s="64"/>
      <c r="D51" s="11"/>
    </row>
    <row r="52" spans="1:4" x14ac:dyDescent="0.2">
      <c r="A52" s="14"/>
      <c r="B52" s="53"/>
      <c r="C52" s="64"/>
      <c r="D52" s="11"/>
    </row>
    <row r="53" spans="1:4" x14ac:dyDescent="0.2">
      <c r="A53" s="14" t="s">
        <v>30</v>
      </c>
      <c r="B53" s="53"/>
      <c r="C53" s="64"/>
      <c r="D53" s="16"/>
    </row>
    <row r="54" spans="1:4" x14ac:dyDescent="0.2">
      <c r="A54" s="14" t="s">
        <v>31</v>
      </c>
      <c r="B54" s="53"/>
      <c r="C54" s="64"/>
      <c r="D54" s="11"/>
    </row>
    <row r="55" spans="1:4" x14ac:dyDescent="0.2">
      <c r="A55" s="14" t="s">
        <v>32</v>
      </c>
      <c r="B55" s="53"/>
      <c r="C55" s="64"/>
      <c r="D55" s="16"/>
    </row>
    <row r="56" spans="1:4" x14ac:dyDescent="0.2">
      <c r="A56" s="14" t="s">
        <v>33</v>
      </c>
      <c r="B56" s="53"/>
      <c r="C56" s="64"/>
      <c r="D56" s="16"/>
    </row>
    <row r="57" spans="1:4" x14ac:dyDescent="0.2">
      <c r="A57" s="14"/>
      <c r="B57" s="53"/>
      <c r="C57" s="64"/>
      <c r="D57" s="11"/>
    </row>
    <row r="58" spans="1:4" ht="17" x14ac:dyDescent="0.2">
      <c r="A58" s="14" t="s">
        <v>35</v>
      </c>
      <c r="B58" s="53">
        <v>3.0139999999999998</v>
      </c>
      <c r="C58" s="64">
        <v>3</v>
      </c>
      <c r="D58" s="16" t="s">
        <v>76</v>
      </c>
    </row>
    <row r="59" spans="1:4" x14ac:dyDescent="0.2">
      <c r="A59" s="14"/>
      <c r="B59" s="53"/>
      <c r="C59" s="64"/>
      <c r="D59" s="11"/>
    </row>
    <row r="60" spans="1:4" x14ac:dyDescent="0.2">
      <c r="A60" s="14" t="s">
        <v>36</v>
      </c>
      <c r="B60" s="53">
        <f>SUM(B45:B58)</f>
        <v>3.0139999999999998</v>
      </c>
      <c r="C60" s="64">
        <f>SUM(C45:C58)</f>
        <v>3</v>
      </c>
      <c r="D60" s="11"/>
    </row>
    <row r="61" spans="1:4" x14ac:dyDescent="0.2">
      <c r="A61" s="29"/>
      <c r="B61" s="54"/>
      <c r="C61" s="65"/>
      <c r="D61" s="31"/>
    </row>
    <row r="62" spans="1:4" x14ac:dyDescent="0.2">
      <c r="A62" s="32" t="s">
        <v>15</v>
      </c>
      <c r="B62" s="55">
        <f>B60+B41</f>
        <v>216.786</v>
      </c>
      <c r="C62" s="66">
        <f>C60+C41</f>
        <v>393</v>
      </c>
      <c r="D62" s="46"/>
    </row>
    <row r="63" spans="1:4" x14ac:dyDescent="0.2">
      <c r="B63" s="56"/>
      <c r="C63" s="67"/>
      <c r="D63" s="11"/>
    </row>
    <row r="64" spans="1:4" x14ac:dyDescent="0.2">
      <c r="B64" s="57"/>
      <c r="C64" s="68"/>
      <c r="D64" s="10"/>
    </row>
    <row r="65" spans="1:4" x14ac:dyDescent="0.2">
      <c r="A65" s="35" t="s">
        <v>37</v>
      </c>
      <c r="B65" s="58">
        <f>ROUND((B26/B39),1)</f>
        <v>0.8</v>
      </c>
      <c r="C65" s="69">
        <f>ROUND((B26/C39),1)</f>
        <v>0.8</v>
      </c>
      <c r="D65" s="10"/>
    </row>
    <row r="66" spans="1:4" x14ac:dyDescent="0.2">
      <c r="A66" s="35" t="s">
        <v>38</v>
      </c>
      <c r="B66" s="58">
        <f>ROUND((B26/B41),1)</f>
        <v>10.199999999999999</v>
      </c>
      <c r="C66" s="69">
        <f>ROUND((B26/C41),1)</f>
        <v>5.6</v>
      </c>
      <c r="D66" s="10"/>
    </row>
    <row r="67" spans="1:4" x14ac:dyDescent="0.2">
      <c r="A67" s="35" t="s">
        <v>39</v>
      </c>
      <c r="B67" s="58">
        <f>ROUND((B26/B62),1)</f>
        <v>10.1</v>
      </c>
      <c r="C67" s="69">
        <f>ROUND((B26/C62),1)</f>
        <v>5.6</v>
      </c>
      <c r="D67" s="10"/>
    </row>
    <row r="68" spans="1:4" ht="17" thickBot="1" x14ac:dyDescent="0.25">
      <c r="B68" s="59"/>
    </row>
    <row r="70" spans="1:4" x14ac:dyDescent="0.2">
      <c r="A70" s="7" t="s">
        <v>40</v>
      </c>
      <c r="B70" s="8"/>
      <c r="C70" s="8"/>
      <c r="D70" s="9"/>
    </row>
    <row r="71" spans="1:4" x14ac:dyDescent="0.2">
      <c r="D71" s="10"/>
    </row>
    <row r="72" spans="1:4" x14ac:dyDescent="0.2">
      <c r="A72" s="14" t="s">
        <v>70</v>
      </c>
    </row>
    <row r="73" spans="1:4" x14ac:dyDescent="0.2">
      <c r="A73" s="14" t="s">
        <v>71</v>
      </c>
    </row>
    <row r="74" spans="1:4" x14ac:dyDescent="0.2">
      <c r="A74" t="s">
        <v>72</v>
      </c>
    </row>
    <row r="75" spans="1:4" x14ac:dyDescent="0.2">
      <c r="A75" t="s">
        <v>73</v>
      </c>
      <c r="D75" s="11"/>
    </row>
    <row r="76" spans="1:4" x14ac:dyDescent="0.2">
      <c r="D76" s="11"/>
    </row>
    <row r="77" spans="1:4" x14ac:dyDescent="0.2">
      <c r="A77" s="37"/>
      <c r="B77" s="37"/>
      <c r="C77" s="37"/>
      <c r="D77" s="9"/>
    </row>
    <row r="78" spans="1:4" x14ac:dyDescent="0.2">
      <c r="D78" s="38"/>
    </row>
    <row r="79" spans="1:4" x14ac:dyDescent="0.2">
      <c r="D79" s="38"/>
    </row>
    <row r="80" spans="1:4" x14ac:dyDescent="0.2">
      <c r="B80" s="3" t="s">
        <v>3</v>
      </c>
      <c r="C80" s="3"/>
    </row>
    <row r="81" spans="1:4" x14ac:dyDescent="0.2">
      <c r="B81" s="3"/>
      <c r="C81" s="3"/>
    </row>
    <row r="82" spans="1:4" x14ac:dyDescent="0.2">
      <c r="B82" s="5" t="s">
        <v>5</v>
      </c>
      <c r="C82" s="5"/>
    </row>
    <row r="83" spans="1:4" x14ac:dyDescent="0.2">
      <c r="B83" s="5"/>
      <c r="C83" s="5"/>
    </row>
    <row r="84" spans="1:4" x14ac:dyDescent="0.2">
      <c r="B84" s="39">
        <v>45473</v>
      </c>
      <c r="C84" s="39"/>
    </row>
    <row r="85" spans="1:4" x14ac:dyDescent="0.2">
      <c r="A85" s="2" t="s">
        <v>17</v>
      </c>
      <c r="B85" s="5"/>
      <c r="C85" s="5"/>
    </row>
    <row r="86" spans="1:4" x14ac:dyDescent="0.2">
      <c r="A86" s="40"/>
      <c r="B86" s="5"/>
      <c r="C86" s="5"/>
    </row>
    <row r="88" spans="1:4" ht="34" x14ac:dyDescent="0.2">
      <c r="A88" s="14" t="s">
        <v>46</v>
      </c>
      <c r="B88" s="15">
        <v>169.24799999999999</v>
      </c>
      <c r="C88" s="15"/>
      <c r="D88" s="16" t="s">
        <v>68</v>
      </c>
    </row>
    <row r="89" spans="1:4" x14ac:dyDescent="0.2">
      <c r="A89" s="14" t="s">
        <v>47</v>
      </c>
      <c r="B89" s="15"/>
      <c r="C89" s="15"/>
      <c r="D89" s="16"/>
    </row>
    <row r="90" spans="1:4" x14ac:dyDescent="0.2">
      <c r="A90" t="s">
        <v>62</v>
      </c>
      <c r="B90" s="30"/>
      <c r="C90" s="41"/>
      <c r="D90" s="16"/>
    </row>
    <row r="91" spans="1:4" x14ac:dyDescent="0.2">
      <c r="A91" s="2" t="s">
        <v>77</v>
      </c>
      <c r="B91" s="42">
        <f>SUM(B88:B90)</f>
        <v>169.24799999999999</v>
      </c>
      <c r="C91" s="42"/>
    </row>
    <row r="94" spans="1:4" x14ac:dyDescent="0.2">
      <c r="A94" s="43" t="s">
        <v>50</v>
      </c>
    </row>
    <row r="98" spans="2:10" x14ac:dyDescent="0.2">
      <c r="F98" s="16"/>
      <c r="G98" s="16"/>
      <c r="H98" s="16"/>
      <c r="I98" s="16"/>
      <c r="J98" s="16"/>
    </row>
    <row r="101" spans="2:10" x14ac:dyDescent="0.2">
      <c r="B101" s="44"/>
      <c r="C101" s="44"/>
    </row>
    <row r="102" spans="2:10" x14ac:dyDescent="0.2">
      <c r="B102" s="44"/>
      <c r="C102" s="44"/>
    </row>
  </sheetData>
  <sheetProtection algorithmName="SHA-512" hashValue="HjdnnGmOlSLKW2v4LAxeIrzt6gj3C4rLBD8G6PPJHjxCRVozOUPk1ml5vY4vfG6he7Y4f3jOiVf7kP2dlhk5gQ==" saltValue="zeqhbWoeKqLFTBK22WT5Lg==" spinCount="100000" sheet="1" objects="1" scenarios="1"/>
  <pageMargins left="0.7" right="0.7" top="0.75" bottom="0.75" header="0.3" footer="0.3"/>
  <pageSetup paperSize="9" scale="4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GBUK Group 090124</vt:lpstr>
      <vt:lpstr>Camlab 160424</vt:lpstr>
      <vt:lpstr>Compliance Solutions 150824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2025-05-22T15:17:49Z</dcterms:created>
  <dcterms:modified xsi:type="dcterms:W3CDTF">2025-05-22T15:43:49Z</dcterms:modified>
</cp:coreProperties>
</file>