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Telecommunications/"/>
    </mc:Choice>
  </mc:AlternateContent>
  <xr:revisionPtr revIDLastSave="0" documentId="13_ncr:1_{EC2C151B-BF6D-9745-B954-7687269E69CB}" xr6:coauthVersionLast="47" xr6:coauthVersionMax="47" xr10:uidLastSave="{00000000-0000-0000-0000-000000000000}"/>
  <workbookProtection workbookAlgorithmName="SHA-512" workbookHashValue="ZlWzbSBEwih3tgr6YKeNQKPyUbUddC+dY079Y4/4B09eJivQuLI8YztbvPf0X7LTrK9K0jOlJz8m5NVzd9XAXg==" workbookSaltValue="BzNY/ujKiCiBNqktHiE73g==" workbookSpinCount="100000" lockStructure="1"/>
  <bookViews>
    <workbookView xWindow="780" yWindow="1000" windowWidth="27640" windowHeight="15760" xr2:uid="{4B7AA452-0C45-CD4A-8958-731C10631CEF}"/>
  </bookViews>
  <sheets>
    <sheet name="Enablex Group 080124" sheetId="2" r:id="rId1"/>
    <sheet name="SCCI Group 150124" sheetId="1" r:id="rId2"/>
    <sheet name="Tempura 290424" sheetId="3" r:id="rId3"/>
    <sheet name="Affini Technology Group 130624" sheetId="4" r:id="rId4"/>
    <sheet name="Bright Cloud Group 240724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0" i="5" l="1"/>
  <c r="B82" i="5" s="1"/>
  <c r="B20" i="5" l="1"/>
  <c r="B17" i="5"/>
  <c r="B58" i="5" l="1"/>
  <c r="B56" i="5"/>
  <c r="B89" i="4" l="1"/>
  <c r="B21" i="4" s="1"/>
  <c r="C58" i="4"/>
  <c r="C37" i="4"/>
  <c r="C36" i="4"/>
  <c r="C35" i="4"/>
  <c r="B12" i="4"/>
  <c r="B16" i="4" s="1"/>
  <c r="B24" i="4" s="1"/>
  <c r="C63" i="4" l="1"/>
  <c r="B61" i="4"/>
  <c r="B63" i="4"/>
  <c r="B62" i="4"/>
  <c r="C61" i="4"/>
  <c r="C62" i="4"/>
  <c r="B90" i="3" l="1"/>
  <c r="B22" i="3" s="1"/>
  <c r="B18" i="3"/>
  <c r="B25" i="3" s="1"/>
  <c r="B14" i="3"/>
  <c r="B64" i="3" l="1"/>
  <c r="B62" i="3"/>
  <c r="B62" i="1" l="1"/>
  <c r="B61" i="1"/>
  <c r="B60" i="1"/>
  <c r="B21" i="2"/>
  <c r="B94" i="2"/>
  <c r="C59" i="2"/>
  <c r="B59" i="2" s="1"/>
  <c r="B61" i="2" s="1"/>
  <c r="B63" i="2" s="1"/>
  <c r="C57" i="2"/>
  <c r="B57" i="2"/>
  <c r="B42" i="2"/>
  <c r="B40" i="2"/>
  <c r="B26" i="2"/>
  <c r="B29" i="2"/>
  <c r="B16" i="2"/>
  <c r="B66" i="2" l="1"/>
  <c r="B68" i="2"/>
  <c r="B67" i="2"/>
  <c r="B86" i="1" l="1"/>
  <c r="B20" i="1" s="1"/>
  <c r="C55" i="1"/>
  <c r="C57" i="1" s="1"/>
  <c r="B55" i="1"/>
  <c r="C53" i="1"/>
  <c r="B36" i="1"/>
  <c r="B57" i="1" s="1"/>
  <c r="B35" i="1"/>
  <c r="B32" i="1"/>
  <c r="B31" i="1"/>
  <c r="C62" i="1" l="1"/>
  <c r="C61" i="1"/>
  <c r="C60" i="1"/>
  <c r="B17" i="1"/>
</calcChain>
</file>

<file path=xl/sharedStrings.xml><?xml version="1.0" encoding="utf-8"?>
<sst xmlns="http://schemas.openxmlformats.org/spreadsheetml/2006/main" count="322" uniqueCount="110">
  <si>
    <t>Target Company</t>
  </si>
  <si>
    <t>SCCI Group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</si>
  <si>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</si>
  <si>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</si>
  <si>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</si>
  <si>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</si>
  <si>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</si>
  <si>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</si>
  <si>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</si>
  <si>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Project Wexler Topco Annual Report and Financial Statements for the period ended 31/05/2024; note 15 Fixed asset investments</t>
  </si>
  <si>
    <t>Adjustments:</t>
  </si>
  <si>
    <t>Net cash - as at 31/05/2023</t>
  </si>
  <si>
    <t>Source: SCCI Group Limited consolidated financial statements for the year ended 31/05/2023</t>
  </si>
  <si>
    <t>EV</t>
  </si>
  <si>
    <t>Normalised EBITDA</t>
  </si>
  <si>
    <t>Reporting Date:</t>
  </si>
  <si>
    <t>USD/GBP Exchange Rate:</t>
  </si>
  <si>
    <t>Revenue</t>
  </si>
  <si>
    <t>Source: SCCI Group Limited consolidated financial statements for the year ended 31/05/2024</t>
  </si>
  <si>
    <t>Normalisation Adjustment</t>
  </si>
  <si>
    <t>Normalised revenue</t>
  </si>
  <si>
    <t>Gross Profit</t>
  </si>
  <si>
    <t>Operating profit</t>
  </si>
  <si>
    <t>Normalised 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</si>
  <si>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</si>
  <si>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</si>
  <si>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</si>
  <si>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</si>
  <si>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</si>
  <si>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</si>
  <si>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</si>
  <si>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</si>
  <si>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</si>
  <si>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</si>
  <si>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</si>
  <si>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Source: SCCI Group Limited consolidated financial statements for the year ended 31/05/2023; SCCI Group Limited consolidated financial statements for the year ended 31/05/2024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</si>
  <si>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</si>
  <si>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</si>
  <si>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</si>
  <si>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</si>
  <si>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</si>
  <si>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</si>
  <si>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SCCI Group Limited consolidated financial statements for the year ended 31/05/2023</t>
  </si>
  <si>
    <t>SCCI Group Limited consolidated financial statements for the year ended 31/05/2024</t>
  </si>
  <si>
    <t>Project Wexler Topco Annual Report and Financial Statements for the period ended 31/05/2024</t>
  </si>
  <si>
    <t>Headway Capital Partners press release dated 23/01/2024</t>
  </si>
  <si>
    <t>Cash and cash Equivalents</t>
  </si>
  <si>
    <t>Debt</t>
  </si>
  <si>
    <t>Lease Liabilities</t>
  </si>
  <si>
    <t>Net cash</t>
  </si>
  <si>
    <t>© 2025 Business Valuation Benchmarks Ltd</t>
  </si>
  <si>
    <t>Enablex Group Limited</t>
  </si>
  <si>
    <t>Source: Gamma Communications plc Full Year results for the year ended 31/12/2023; 10. Business combinations</t>
  </si>
  <si>
    <t>Fair-value of contingent consideration (GBP)</t>
  </si>
  <si>
    <t>Total consideration</t>
  </si>
  <si>
    <t>Percentage acquired:</t>
  </si>
  <si>
    <t>Implied value</t>
  </si>
  <si>
    <t>Net debt</t>
  </si>
  <si>
    <t>Annualised</t>
  </si>
  <si>
    <t>Actual</t>
  </si>
  <si>
    <t>15 months</t>
  </si>
  <si>
    <t>Source: Enablex Group Limited financial statements for the period ended 31/12/2023</t>
  </si>
  <si>
    <t>Source: Enablex Group Limited financial statements for the period ended 30/09/2022</t>
  </si>
  <si>
    <t>Enablex Group Limited financial statements for the period ended 30/09/2022</t>
  </si>
  <si>
    <t>Enablex Group Limited financial statements for the period ended 31/12/2023</t>
  </si>
  <si>
    <t>Gamma Communications plc Full Year results for the year ended 31/12/2023</t>
  </si>
  <si>
    <t>Enablex Group Limited PSC02 notice dated 15/01/2024</t>
  </si>
  <si>
    <t>Gamma Communications plc news release dated 08/01/2024</t>
  </si>
  <si>
    <t>Enablex Group Limited CS01 Confirmation statement dated 05/03/2024</t>
  </si>
  <si>
    <t>Lease Liabilities - as at 31/12/2023</t>
  </si>
  <si>
    <t>Source: Gamma Communications plc Full Year results for the year ended 31/12/2023; 10. Business combinations; Gamma Communications plc acquired 95% of Enablex with an option to acquire the remaining shareholding, held by management, in 2027; Enablex Group Limited CS01 Confirmation statement dated 05/03/2024</t>
  </si>
  <si>
    <t>Source: SCCI Group Limited consolidated financial statements for the year ended 31/05/2024; note 16 Fixed asset investments; acquisition of subsidiary Interphone Limited on 01/09/2023 - revenue contributed post Acq. £2,168.328k (274 days). Normalisation adjustment for pre Acq. period calculated as £2,168.328k divided by 274 days multiplied by 92 days (1st June to 31st August 2023) = £728.052k</t>
  </si>
  <si>
    <t>Source: SCCI Group Limited consolidated financial statements for the year ended 31/05/2024; note 16 Fixed asset investments; acquisition of subsidiary Interphone Limited on 01/09/2023 - profit* contributed post Acq. £228.248 (274 days). Normalisation adjustment for pre Acq. period calculated as £228.248k divided by 274 days multiplied by 92 days (1st June to 31st August 2023) = £76.638k. *Used profit as proxy for operating profit</t>
  </si>
  <si>
    <t>Tempura Technology Ltd and Tempura Communications Ltd</t>
  </si>
  <si>
    <t>Cash consideration (GBP)</t>
  </si>
  <si>
    <t>Source: Northamber plc Annual Report 2024; note 23 Acquisitions</t>
  </si>
  <si>
    <t>Shares consideration (GBP)</t>
  </si>
  <si>
    <t>Fair-value of deferred consideration (GBP)</t>
  </si>
  <si>
    <t>Cash acquired</t>
  </si>
  <si>
    <t>Source: Northamber plc press release dated 30/04/2024</t>
  </si>
  <si>
    <t>Profit before tax</t>
  </si>
  <si>
    <t>N/A</t>
  </si>
  <si>
    <t>Tempura Communications Ltd financial statements for the year ended 30/06/2023</t>
  </si>
  <si>
    <t>Tempura Technology Ltd financial statements for the year ended 30/06/2023</t>
  </si>
  <si>
    <t>Northamber plc press release dated 30/04/2024</t>
  </si>
  <si>
    <t>Tempura Technology Ltd PSC02 notice dated 01/05/2024</t>
  </si>
  <si>
    <t>Tempura Communications Ltd PSC02 notice dated 01/05/2024</t>
  </si>
  <si>
    <t>Northamber plc Annual Report 2024</t>
  </si>
  <si>
    <t>Affini Technology Group Limited</t>
  </si>
  <si>
    <t>Source: Petards Group plc press release dated 30/09/2024; note 9. Acquisition of Affini Technology Group Limited; includes £78k in retention cash</t>
  </si>
  <si>
    <t>Source: Petards Group plc press release dated 30/09/2024; note 9. Acquisition of Affini Technology Group Limited</t>
  </si>
  <si>
    <t>Net cash acquired</t>
  </si>
  <si>
    <t>14 months</t>
  </si>
  <si>
    <t>Source: Petards Group plc press release dated 13/06/2024; unaudited</t>
  </si>
  <si>
    <t>Affini Technology Limited financial statements for the year ended 31/12/2023</t>
  </si>
  <si>
    <t>Petards Group plc press release dated 13/06/2024</t>
  </si>
  <si>
    <t>Petards Group plc press release dated 14/06/2024</t>
  </si>
  <si>
    <t>Affini Technology Group Limited PSC02 notice dated 24/06/2024</t>
  </si>
  <si>
    <t>Affini Technology Limited PSC02 notice dated 24/06/2024</t>
  </si>
  <si>
    <t>Petards Group plc press release dated 30/09/2024</t>
  </si>
  <si>
    <t>Bright Cloud Group Ltd</t>
  </si>
  <si>
    <t>Net cash - as at 31/03/2023</t>
  </si>
  <si>
    <t>Source: Bright Cloud Ltd financial statements for the year ended 31/03/2023</t>
  </si>
  <si>
    <t>Source: Gamma Communications plc press release dated 25/07/2024; approximate; "unaudited revenue was under £8m"</t>
  </si>
  <si>
    <t>Source: Gamma Communications plc press release dated 25/07/2024; approximate; "EBITDA was approaching £0.9m"</t>
  </si>
  <si>
    <t>Bright Cloud Group Limited financial statements for the year ended 31/03/2023</t>
  </si>
  <si>
    <t>Bright Cloud Ltd financial statements for the year ended 31/03/2023</t>
  </si>
  <si>
    <t>Bright Cloud Group Ltd PSC02 notice dated 31/07/2024</t>
  </si>
  <si>
    <t>Gamma Communications plc press release dated 25/07/2024</t>
  </si>
  <si>
    <t>Source: Gamma Communications plc press release dated 25/07/2024; excludes payment for acquired cash; excludes earn-out of up-to £4m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</si>
</sst>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0.0%"/>
    <numFmt numFmtId="170" formatCode="0.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3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38" fontId="0" fillId="0" borderId="4" xfId="1" applyNumberFormat="1" applyFont="1" applyFill="1" applyBorder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5" xfId="0" applyBorder="1"/>
    <xf numFmtId="38" fontId="0" fillId="0" borderId="4" xfId="1" applyNumberFormat="1" applyFont="1" applyBorder="1"/>
    <xf numFmtId="38" fontId="0" fillId="0" borderId="5" xfId="1" applyNumberFormat="1" applyFont="1" applyBorder="1"/>
    <xf numFmtId="40" fontId="0" fillId="0" borderId="5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3" xfId="1" applyNumberFormat="1" applyFont="1" applyBorder="1"/>
    <xf numFmtId="14" fontId="2" fillId="0" borderId="3" xfId="0" applyNumberFormat="1" applyFont="1" applyBorder="1" applyAlignment="1">
      <alignment horizontal="center"/>
    </xf>
    <xf numFmtId="0" fontId="0" fillId="2" borderId="7" xfId="0" applyFill="1" applyBorder="1"/>
    <xf numFmtId="166" fontId="2" fillId="2" borderId="6" xfId="1" applyNumberFormat="1" applyFont="1" applyFill="1" applyBorder="1"/>
    <xf numFmtId="166" fontId="2" fillId="2" borderId="8" xfId="1" applyNumberFormat="1" applyFont="1" applyFill="1" applyBorder="1"/>
    <xf numFmtId="0" fontId="0" fillId="0" borderId="9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5" xfId="1" applyNumberFormat="1" applyFont="1" applyBorder="1" applyAlignment="1">
      <alignment vertical="top"/>
    </xf>
    <xf numFmtId="38" fontId="0" fillId="0" borderId="0" xfId="1" applyNumberFormat="1" applyFont="1" applyBorder="1" applyAlignment="1">
      <alignment vertical="top"/>
    </xf>
    <xf numFmtId="169" fontId="4" fillId="0" borderId="0" xfId="2" applyNumberFormat="1" applyFont="1" applyAlignment="1">
      <alignment horizontal="left" vertical="top"/>
    </xf>
    <xf numFmtId="38" fontId="2" fillId="0" borderId="0" xfId="1" applyNumberFormat="1" applyFont="1" applyAlignment="1">
      <alignment vertical="top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166" fontId="2" fillId="2" borderId="10" xfId="1" applyNumberFormat="1" applyFont="1" applyFill="1" applyBorder="1"/>
    <xf numFmtId="166" fontId="2" fillId="0" borderId="0" xfId="1" applyNumberFormat="1" applyFont="1" applyFill="1" applyBorder="1"/>
    <xf numFmtId="170" fontId="0" fillId="0" borderId="0" xfId="0" applyNumberFormat="1"/>
    <xf numFmtId="40" fontId="0" fillId="2" borderId="1" xfId="1" applyNumberFormat="1" applyFont="1" applyFill="1" applyBorder="1" applyAlignment="1">
      <alignment vertical="top" wrapText="1"/>
    </xf>
    <xf numFmtId="166" fontId="2" fillId="2" borderId="10" xfId="1" applyNumberFormat="1" applyFont="1" applyFill="1" applyBorder="1" applyAlignment="1">
      <alignment horizontal="right"/>
    </xf>
    <xf numFmtId="165" fontId="0" fillId="0" borderId="1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0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8" fontId="0" fillId="2" borderId="3" xfId="1" applyNumberFormat="1" applyFont="1" applyFill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5D3C8-AFD5-B247-88A6-1E54A7A8A1D5}">
  <sheetPr>
    <pageSetUpPr fitToPage="1"/>
  </sheetPr>
  <dimension ref="A1:J10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45299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v>11800</v>
      </c>
      <c r="C12" s="15"/>
      <c r="D12" s="16" t="s">
        <v>52</v>
      </c>
    </row>
    <row r="13" spans="1:4" x14ac:dyDescent="0.2">
      <c r="A13" s="14"/>
      <c r="B13" s="15"/>
      <c r="C13" s="15"/>
      <c r="D13" s="16"/>
    </row>
    <row r="14" spans="1:4" ht="34" x14ac:dyDescent="0.2">
      <c r="A14" s="14" t="s">
        <v>53</v>
      </c>
      <c r="B14" s="56">
        <v>3600</v>
      </c>
      <c r="C14" s="57"/>
      <c r="D14" s="16" t="s">
        <v>52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54</v>
      </c>
      <c r="B16" s="15">
        <f>SUM(B12:B14)</f>
        <v>15400</v>
      </c>
      <c r="C16" s="15"/>
      <c r="D16" s="16"/>
    </row>
    <row r="17" spans="1:4" x14ac:dyDescent="0.2">
      <c r="A17" s="1"/>
      <c r="B17" s="15"/>
      <c r="C17" s="15"/>
      <c r="D17" s="16"/>
    </row>
    <row r="18" spans="1:4" x14ac:dyDescent="0.2">
      <c r="A18" s="1" t="s">
        <v>55</v>
      </c>
      <c r="B18" s="15"/>
      <c r="C18" s="15"/>
      <c r="D18" s="16"/>
    </row>
    <row r="19" spans="1:4" ht="68" x14ac:dyDescent="0.2">
      <c r="A19" s="58">
        <v>0.95</v>
      </c>
      <c r="B19" s="15"/>
      <c r="C19" s="15"/>
      <c r="D19" s="16" t="s">
        <v>70</v>
      </c>
    </row>
    <row r="20" spans="1:4" x14ac:dyDescent="0.2">
      <c r="A20" s="1"/>
      <c r="B20" s="15"/>
      <c r="C20" s="15"/>
      <c r="D20" s="16"/>
    </row>
    <row r="21" spans="1:4" x14ac:dyDescent="0.2">
      <c r="A21" s="1" t="s">
        <v>56</v>
      </c>
      <c r="B21" s="59">
        <f>B16/A19</f>
        <v>16210.526315789475</v>
      </c>
      <c r="C21" s="15"/>
      <c r="D21" s="16"/>
    </row>
    <row r="22" spans="1:4" x14ac:dyDescent="0.2">
      <c r="A22" s="1"/>
      <c r="B22" s="59"/>
      <c r="C22" s="15"/>
      <c r="D22" s="16"/>
    </row>
    <row r="23" spans="1:4" x14ac:dyDescent="0.2">
      <c r="A23" s="14"/>
      <c r="B23" s="15"/>
      <c r="C23" s="15"/>
      <c r="D23" s="16"/>
    </row>
    <row r="24" spans="1:4" x14ac:dyDescent="0.2">
      <c r="A24" s="17" t="s">
        <v>10</v>
      </c>
      <c r="B24" s="15"/>
      <c r="C24" s="15"/>
      <c r="D24" s="16"/>
    </row>
    <row r="25" spans="1:4" x14ac:dyDescent="0.2">
      <c r="A25" s="14"/>
      <c r="B25" s="15"/>
      <c r="C25" s="15"/>
      <c r="D25" s="16"/>
    </row>
    <row r="26" spans="1:4" ht="34" x14ac:dyDescent="0.2">
      <c r="A26" s="14" t="s">
        <v>57</v>
      </c>
      <c r="B26" s="15">
        <f>-B94</f>
        <v>7365.7809999999999</v>
      </c>
      <c r="C26" s="15"/>
      <c r="D26" s="16" t="s">
        <v>52</v>
      </c>
    </row>
    <row r="27" spans="1:4" x14ac:dyDescent="0.2">
      <c r="A27" s="14"/>
      <c r="B27" s="15"/>
      <c r="C27" s="15"/>
      <c r="D27" s="16"/>
    </row>
    <row r="28" spans="1:4" x14ac:dyDescent="0.2">
      <c r="A28" s="4"/>
      <c r="B28" s="10"/>
      <c r="C28" s="10"/>
    </row>
    <row r="29" spans="1:4" x14ac:dyDescent="0.2">
      <c r="A29" s="18" t="s">
        <v>13</v>
      </c>
      <c r="B29" s="19">
        <f>B21-B94</f>
        <v>23576.307315789476</v>
      </c>
      <c r="C29" s="19"/>
      <c r="D29" s="20"/>
    </row>
    <row r="30" spans="1:4" x14ac:dyDescent="0.2">
      <c r="A30" s="2"/>
    </row>
    <row r="31" spans="1:4" x14ac:dyDescent="0.2">
      <c r="A31" s="2"/>
    </row>
    <row r="32" spans="1:4" x14ac:dyDescent="0.2">
      <c r="A32" s="7" t="s">
        <v>14</v>
      </c>
      <c r="B32" s="7"/>
      <c r="C32" s="7"/>
      <c r="D32" s="21"/>
    </row>
    <row r="33" spans="1:4" x14ac:dyDescent="0.2">
      <c r="A33" s="2" t="s">
        <v>15</v>
      </c>
      <c r="B33" s="3"/>
      <c r="C33" s="3"/>
      <c r="D33" s="22"/>
    </row>
    <row r="34" spans="1:4" x14ac:dyDescent="0.2">
      <c r="A34" s="12">
        <v>45291</v>
      </c>
      <c r="B34" s="60" t="s">
        <v>58</v>
      </c>
      <c r="C34" s="60" t="s">
        <v>59</v>
      </c>
      <c r="D34" s="25"/>
    </row>
    <row r="35" spans="1:4" x14ac:dyDescent="0.2">
      <c r="A35" s="13"/>
      <c r="B35" s="61"/>
      <c r="C35" s="60" t="s">
        <v>60</v>
      </c>
      <c r="D35" s="25"/>
    </row>
    <row r="36" spans="1:4" x14ac:dyDescent="0.2">
      <c r="A36" s="13"/>
      <c r="B36" s="61"/>
      <c r="C36" s="60"/>
      <c r="D36" s="25"/>
    </row>
    <row r="37" spans="1:4" x14ac:dyDescent="0.2">
      <c r="A37" s="2" t="s">
        <v>16</v>
      </c>
      <c r="B37" s="25"/>
      <c r="C37" s="25"/>
      <c r="D37" s="25"/>
    </row>
    <row r="38" spans="1:4" x14ac:dyDescent="0.2">
      <c r="A38" s="29"/>
      <c r="B38" s="25"/>
      <c r="C38" s="25"/>
      <c r="D38" s="29"/>
    </row>
    <row r="39" spans="1:4" x14ac:dyDescent="0.2">
      <c r="A39" s="13"/>
      <c r="B39" s="25"/>
      <c r="C39" s="25"/>
      <c r="D39" s="25"/>
    </row>
    <row r="40" spans="1:4" ht="17" x14ac:dyDescent="0.2">
      <c r="A40" s="14" t="s">
        <v>17</v>
      </c>
      <c r="B40" s="31">
        <f>(C40/15)*12</f>
        <v>15335.446400000001</v>
      </c>
      <c r="C40" s="31">
        <v>19169.308000000001</v>
      </c>
      <c r="D40" s="16" t="s">
        <v>61</v>
      </c>
    </row>
    <row r="41" spans="1:4" x14ac:dyDescent="0.2">
      <c r="A41" s="14" t="s">
        <v>21</v>
      </c>
      <c r="B41" s="31"/>
      <c r="C41" s="31"/>
      <c r="D41" s="16"/>
    </row>
    <row r="42" spans="1:4" ht="17" x14ac:dyDescent="0.2">
      <c r="A42" s="1" t="s">
        <v>22</v>
      </c>
      <c r="B42" s="31">
        <f>(C42/15)*12</f>
        <v>1194.4864</v>
      </c>
      <c r="C42" s="31">
        <v>1493.1079999999999</v>
      </c>
      <c r="D42" s="16" t="s">
        <v>61</v>
      </c>
    </row>
    <row r="43" spans="1:4" x14ac:dyDescent="0.2">
      <c r="A43" s="14"/>
      <c r="B43" s="31"/>
      <c r="C43" s="31"/>
      <c r="D43" s="11"/>
    </row>
    <row r="44" spans="1:4" x14ac:dyDescent="0.2">
      <c r="A44" s="1" t="s">
        <v>24</v>
      </c>
      <c r="B44" s="31"/>
      <c r="C44" s="31"/>
      <c r="D44" s="11"/>
    </row>
    <row r="45" spans="1:4" x14ac:dyDescent="0.2">
      <c r="A45" s="14"/>
      <c r="B45" s="31"/>
      <c r="C45" s="31"/>
      <c r="D45" s="11"/>
    </row>
    <row r="46" spans="1:4" x14ac:dyDescent="0.2">
      <c r="A46" s="14" t="s">
        <v>25</v>
      </c>
      <c r="B46" s="31"/>
      <c r="C46" s="31"/>
      <c r="D46" s="16"/>
    </row>
    <row r="47" spans="1:4" x14ac:dyDescent="0.2">
      <c r="A47" s="14" t="s">
        <v>26</v>
      </c>
      <c r="B47" s="31"/>
      <c r="C47" s="31"/>
      <c r="D47" s="11"/>
    </row>
    <row r="48" spans="1:4" x14ac:dyDescent="0.2">
      <c r="A48" s="14"/>
      <c r="B48" s="31"/>
      <c r="C48" s="31"/>
      <c r="D48" s="11"/>
    </row>
    <row r="49" spans="1:4" x14ac:dyDescent="0.2">
      <c r="A49" s="14" t="s">
        <v>27</v>
      </c>
      <c r="B49" s="31"/>
      <c r="C49" s="31"/>
      <c r="D49" s="11"/>
    </row>
    <row r="50" spans="1:4" x14ac:dyDescent="0.2">
      <c r="A50" s="14" t="s">
        <v>28</v>
      </c>
      <c r="B50" s="31"/>
      <c r="C50" s="31"/>
      <c r="D50" s="16"/>
    </row>
    <row r="51" spans="1:4" x14ac:dyDescent="0.2">
      <c r="A51" s="14" t="s">
        <v>29</v>
      </c>
      <c r="B51" s="31"/>
      <c r="C51" s="31"/>
      <c r="D51" s="11"/>
    </row>
    <row r="52" spans="1:4" x14ac:dyDescent="0.2">
      <c r="A52" s="14" t="s">
        <v>30</v>
      </c>
      <c r="B52" s="31"/>
      <c r="C52" s="31"/>
      <c r="D52" s="11"/>
    </row>
    <row r="53" spans="1:4" x14ac:dyDescent="0.2">
      <c r="A53" s="14"/>
      <c r="B53" s="31"/>
      <c r="C53" s="31"/>
      <c r="D53" s="11"/>
    </row>
    <row r="54" spans="1:4" x14ac:dyDescent="0.2">
      <c r="A54" s="14" t="s">
        <v>31</v>
      </c>
      <c r="B54" s="31"/>
      <c r="C54" s="31"/>
      <c r="D54" s="16"/>
    </row>
    <row r="55" spans="1:4" x14ac:dyDescent="0.2">
      <c r="A55" s="14" t="s">
        <v>32</v>
      </c>
      <c r="B55" s="31"/>
      <c r="C55" s="31"/>
    </row>
    <row r="56" spans="1:4" x14ac:dyDescent="0.2">
      <c r="A56" s="14" t="s">
        <v>33</v>
      </c>
      <c r="B56" s="31"/>
      <c r="C56" s="31"/>
      <c r="D56" s="16"/>
    </row>
    <row r="57" spans="1:4" ht="17" x14ac:dyDescent="0.2">
      <c r="A57" s="14" t="s">
        <v>34</v>
      </c>
      <c r="B57" s="31">
        <f>(C57/15)*12</f>
        <v>213.04320000000001</v>
      </c>
      <c r="C57" s="31">
        <f>222.847+43.457</f>
        <v>266.30400000000003</v>
      </c>
      <c r="D57" s="16" t="s">
        <v>62</v>
      </c>
    </row>
    <row r="58" spans="1:4" x14ac:dyDescent="0.2">
      <c r="A58" s="14"/>
      <c r="B58" s="31"/>
      <c r="C58" s="31"/>
      <c r="D58" s="11"/>
    </row>
    <row r="59" spans="1:4" ht="17" x14ac:dyDescent="0.2">
      <c r="A59" s="14" t="s">
        <v>36</v>
      </c>
      <c r="B59" s="31">
        <f>(C59/15)*12</f>
        <v>140.01999999999998</v>
      </c>
      <c r="C59" s="31">
        <f>86.825+88.2</f>
        <v>175.02500000000001</v>
      </c>
      <c r="D59" s="16" t="s">
        <v>61</v>
      </c>
    </row>
    <row r="60" spans="1:4" x14ac:dyDescent="0.2">
      <c r="A60" s="14"/>
      <c r="B60" s="31"/>
      <c r="C60" s="31"/>
      <c r="D60" s="11"/>
    </row>
    <row r="61" spans="1:4" x14ac:dyDescent="0.2">
      <c r="A61" s="14" t="s">
        <v>37</v>
      </c>
      <c r="B61" s="31">
        <f>SUM(B46:B59)</f>
        <v>353.06319999999999</v>
      </c>
      <c r="C61" s="31"/>
      <c r="D61" s="11"/>
    </row>
    <row r="62" spans="1:4" x14ac:dyDescent="0.2">
      <c r="A62" s="34"/>
      <c r="B62" s="36"/>
      <c r="C62" s="36"/>
      <c r="D62" s="37"/>
    </row>
    <row r="63" spans="1:4" x14ac:dyDescent="0.2">
      <c r="A63" s="38" t="s">
        <v>14</v>
      </c>
      <c r="B63" s="40">
        <f>B42+B61</f>
        <v>1547.5496000000001</v>
      </c>
      <c r="C63" s="40"/>
      <c r="D63" s="41"/>
    </row>
    <row r="64" spans="1:4" x14ac:dyDescent="0.2">
      <c r="B64" s="10"/>
      <c r="C64" s="10"/>
      <c r="D64" s="11"/>
    </row>
    <row r="65" spans="1:4" x14ac:dyDescent="0.2">
      <c r="B65" s="3"/>
      <c r="C65" s="3"/>
      <c r="D65" s="10"/>
    </row>
    <row r="66" spans="1:4" x14ac:dyDescent="0.2">
      <c r="A66" s="44" t="s">
        <v>38</v>
      </c>
      <c r="B66" s="62">
        <f>ROUND((B29/B40),1)</f>
        <v>1.5</v>
      </c>
      <c r="C66" s="63"/>
      <c r="D66" s="10"/>
    </row>
    <row r="67" spans="1:4" x14ac:dyDescent="0.2">
      <c r="A67" s="44" t="s">
        <v>39</v>
      </c>
      <c r="B67" s="62">
        <f>ROUND((B29/B42),1)</f>
        <v>19.7</v>
      </c>
      <c r="C67" s="63"/>
      <c r="D67" s="10"/>
    </row>
    <row r="68" spans="1:4" x14ac:dyDescent="0.2">
      <c r="A68" s="44" t="s">
        <v>40</v>
      </c>
      <c r="B68" s="62">
        <f>ROUND((B29/B63),1)</f>
        <v>15.2</v>
      </c>
      <c r="C68" s="63"/>
      <c r="D68" s="10"/>
    </row>
    <row r="71" spans="1:4" x14ac:dyDescent="0.2">
      <c r="A71" s="7" t="s">
        <v>41</v>
      </c>
      <c r="B71" s="8"/>
      <c r="C71" s="8"/>
      <c r="D71" s="9"/>
    </row>
    <row r="72" spans="1:4" x14ac:dyDescent="0.2">
      <c r="D72" s="10"/>
    </row>
    <row r="73" spans="1:4" x14ac:dyDescent="0.2">
      <c r="A73" t="s">
        <v>63</v>
      </c>
      <c r="D73" s="10"/>
    </row>
    <row r="74" spans="1:4" x14ac:dyDescent="0.2">
      <c r="A74" t="s">
        <v>64</v>
      </c>
      <c r="D74" s="10"/>
    </row>
    <row r="75" spans="1:4" x14ac:dyDescent="0.2">
      <c r="A75" s="14" t="s">
        <v>65</v>
      </c>
    </row>
    <row r="76" spans="1:4" x14ac:dyDescent="0.2">
      <c r="A76" s="14" t="s">
        <v>66</v>
      </c>
    </row>
    <row r="77" spans="1:4" x14ac:dyDescent="0.2">
      <c r="A77" t="s">
        <v>67</v>
      </c>
    </row>
    <row r="78" spans="1:4" x14ac:dyDescent="0.2">
      <c r="A78" t="s">
        <v>68</v>
      </c>
      <c r="D78" s="11"/>
    </row>
    <row r="79" spans="1:4" x14ac:dyDescent="0.2">
      <c r="D79" s="11"/>
    </row>
    <row r="80" spans="1:4" x14ac:dyDescent="0.2">
      <c r="A80" s="48"/>
      <c r="B80" s="48"/>
      <c r="C80" s="48"/>
      <c r="D80" s="9"/>
    </row>
    <row r="81" spans="1:4" x14ac:dyDescent="0.2">
      <c r="D81" s="49"/>
    </row>
    <row r="82" spans="1:4" x14ac:dyDescent="0.2">
      <c r="D82" s="49"/>
    </row>
    <row r="83" spans="1:4" x14ac:dyDescent="0.2">
      <c r="B83" s="3" t="s">
        <v>3</v>
      </c>
      <c r="C83" s="3"/>
    </row>
    <row r="84" spans="1:4" x14ac:dyDescent="0.2">
      <c r="B84" s="3"/>
      <c r="C84" s="3"/>
    </row>
    <row r="85" spans="1:4" x14ac:dyDescent="0.2">
      <c r="B85" s="5" t="s">
        <v>5</v>
      </c>
      <c r="C85" s="5"/>
    </row>
    <row r="86" spans="1:4" x14ac:dyDescent="0.2">
      <c r="B86" s="5"/>
      <c r="C86" s="5"/>
    </row>
    <row r="87" spans="1:4" x14ac:dyDescent="0.2">
      <c r="B87" s="50">
        <v>45299</v>
      </c>
      <c r="C87" s="50"/>
    </row>
    <row r="88" spans="1:4" x14ac:dyDescent="0.2">
      <c r="A88" s="2" t="s">
        <v>16</v>
      </c>
      <c r="B88" s="5"/>
      <c r="C88" s="5"/>
    </row>
    <row r="89" spans="1:4" x14ac:dyDescent="0.2">
      <c r="A89" s="51"/>
      <c r="B89" s="5"/>
      <c r="C89" s="5"/>
    </row>
    <row r="91" spans="1:4" ht="34" x14ac:dyDescent="0.2">
      <c r="A91" s="14" t="s">
        <v>46</v>
      </c>
      <c r="B91" s="15">
        <v>600</v>
      </c>
      <c r="C91" s="15"/>
      <c r="D91" s="16" t="s">
        <v>52</v>
      </c>
    </row>
    <row r="92" spans="1:4" ht="34" x14ac:dyDescent="0.2">
      <c r="A92" s="14" t="s">
        <v>47</v>
      </c>
      <c r="B92" s="15">
        <v>-7700</v>
      </c>
      <c r="C92" s="15"/>
      <c r="D92" s="16" t="s">
        <v>52</v>
      </c>
    </row>
    <row r="93" spans="1:4" ht="17" x14ac:dyDescent="0.2">
      <c r="A93" t="s">
        <v>69</v>
      </c>
      <c r="B93" s="36">
        <v>-265.78100000000001</v>
      </c>
      <c r="C93" s="52"/>
      <c r="D93" s="16" t="s">
        <v>61</v>
      </c>
    </row>
    <row r="94" spans="1:4" x14ac:dyDescent="0.2">
      <c r="A94" s="2" t="s">
        <v>57</v>
      </c>
      <c r="B94" s="53">
        <f>SUM(B91:B93)</f>
        <v>-7365.7809999999999</v>
      </c>
      <c r="C94" s="53"/>
    </row>
    <row r="97" spans="1:10" x14ac:dyDescent="0.2">
      <c r="A97" s="54" t="s">
        <v>50</v>
      </c>
    </row>
    <row r="99" spans="1:10" x14ac:dyDescent="0.2">
      <c r="F99" s="64"/>
    </row>
    <row r="101" spans="1:10" x14ac:dyDescent="0.2">
      <c r="F101" s="16"/>
      <c r="G101" s="16"/>
      <c r="H101" s="16"/>
      <c r="I101" s="16"/>
      <c r="J101" s="16"/>
    </row>
    <row r="104" spans="1:10" x14ac:dyDescent="0.2">
      <c r="B104" s="55"/>
      <c r="C104" s="55"/>
    </row>
    <row r="105" spans="1:10" x14ac:dyDescent="0.2">
      <c r="B105" s="55"/>
      <c r="C105" s="55"/>
    </row>
  </sheetData>
  <sheetProtection algorithmName="SHA-512" hashValue="jKp/VVcrXE92YjjLFIlpuaGxMGkx9tWe56mW8gvcIc9FhW1fPa+SRxQpGK/9FKSPdRgI8kiGTpQ+IjOjN0xbog==" saltValue="fGWZ02SyZA8j7z+zSjpNLg==" spinCount="100000" sheet="1" objects="1" scenarios="1"/>
  <pageMargins left="0.7" right="0.7" top="0.75" bottom="0.75" header="0.3" footer="0.3"/>
  <pageSetup paperSize="9" scale="4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E700A-784F-5A43-A39F-1AF75ADC5F1E}">
  <sheetPr>
    <pageSetUpPr fitToPage="1"/>
  </sheetPr>
  <dimension ref="A1:J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45306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v>65105.277999999998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7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17" x14ac:dyDescent="0.2">
      <c r="A17" s="14" t="s">
        <v>11</v>
      </c>
      <c r="B17" s="15">
        <f>-B86</f>
        <v>-2967.1299999999997</v>
      </c>
      <c r="C17" s="15"/>
      <c r="D17" s="16" t="s">
        <v>12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13</v>
      </c>
      <c r="B20" s="19">
        <f>B12-B86</f>
        <v>62138.148000000001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14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15</v>
      </c>
      <c r="B25" s="23">
        <v>45443</v>
      </c>
      <c r="C25" s="24">
        <v>45077</v>
      </c>
      <c r="D25" s="25"/>
    </row>
    <row r="26" spans="1:4" x14ac:dyDescent="0.2">
      <c r="A26" s="13"/>
      <c r="B26" s="26"/>
      <c r="C26" s="27"/>
      <c r="D26" s="25"/>
    </row>
    <row r="27" spans="1:4" x14ac:dyDescent="0.2">
      <c r="A27" s="2" t="s">
        <v>16</v>
      </c>
      <c r="B27" s="28"/>
      <c r="C27" s="25"/>
      <c r="D27" s="25"/>
    </row>
    <row r="28" spans="1:4" x14ac:dyDescent="0.2">
      <c r="A28" s="29"/>
      <c r="B28" s="28"/>
      <c r="C28" s="25"/>
      <c r="D28" s="29"/>
    </row>
    <row r="29" spans="1:4" x14ac:dyDescent="0.2">
      <c r="A29" s="13"/>
      <c r="B29" s="28"/>
      <c r="C29" s="25"/>
      <c r="D29" s="25"/>
    </row>
    <row r="30" spans="1:4" ht="17" x14ac:dyDescent="0.2">
      <c r="A30" s="14" t="s">
        <v>17</v>
      </c>
      <c r="B30" s="30">
        <v>85466.929000000004</v>
      </c>
      <c r="C30" s="31">
        <v>83485.509999999995</v>
      </c>
      <c r="D30" s="16" t="s">
        <v>18</v>
      </c>
    </row>
    <row r="31" spans="1:4" ht="85" x14ac:dyDescent="0.2">
      <c r="A31" s="14" t="s">
        <v>19</v>
      </c>
      <c r="B31" s="32">
        <f>((2168.328/274)*366)-2168.328</f>
        <v>728.05173722627706</v>
      </c>
      <c r="C31" s="33"/>
      <c r="D31" s="16" t="s">
        <v>71</v>
      </c>
    </row>
    <row r="32" spans="1:4" x14ac:dyDescent="0.2">
      <c r="A32" s="1" t="s">
        <v>20</v>
      </c>
      <c r="B32" s="30">
        <f>SUM(B30:B31)</f>
        <v>86194.980737226288</v>
      </c>
      <c r="C32" s="31"/>
      <c r="D32" s="16"/>
    </row>
    <row r="33" spans="1:4" x14ac:dyDescent="0.2">
      <c r="A33" s="14" t="s">
        <v>21</v>
      </c>
      <c r="B33" s="30"/>
      <c r="C33" s="31"/>
      <c r="D33" s="16"/>
    </row>
    <row r="34" spans="1:4" ht="17" x14ac:dyDescent="0.2">
      <c r="A34" s="14" t="s">
        <v>22</v>
      </c>
      <c r="B34" s="30">
        <v>6634.0839999999998</v>
      </c>
      <c r="C34" s="31">
        <v>5939.5730000000003</v>
      </c>
      <c r="D34" s="16" t="s">
        <v>18</v>
      </c>
    </row>
    <row r="35" spans="1:4" ht="85" x14ac:dyDescent="0.2">
      <c r="A35" s="14" t="s">
        <v>19</v>
      </c>
      <c r="B35" s="32">
        <f>((228.248/274)*366)-228.248</f>
        <v>76.638014598540167</v>
      </c>
      <c r="C35" s="33"/>
      <c r="D35" s="16" t="s">
        <v>72</v>
      </c>
    </row>
    <row r="36" spans="1:4" ht="17" x14ac:dyDescent="0.2">
      <c r="A36" s="1" t="s">
        <v>23</v>
      </c>
      <c r="B36" s="30">
        <f>SUM(B34:B35)</f>
        <v>6710.7220145985402</v>
      </c>
      <c r="C36" s="31"/>
      <c r="D36" s="16" t="s">
        <v>12</v>
      </c>
    </row>
    <row r="37" spans="1:4" x14ac:dyDescent="0.2">
      <c r="A37" s="14"/>
      <c r="B37" s="30"/>
      <c r="C37" s="31"/>
      <c r="D37" s="11"/>
    </row>
    <row r="38" spans="1:4" x14ac:dyDescent="0.2">
      <c r="A38" s="1" t="s">
        <v>24</v>
      </c>
      <c r="B38" s="30"/>
      <c r="C38" s="31"/>
      <c r="D38" s="11"/>
    </row>
    <row r="39" spans="1:4" x14ac:dyDescent="0.2">
      <c r="A39" s="14"/>
      <c r="B39" s="30"/>
      <c r="C39" s="31"/>
      <c r="D39" s="11"/>
    </row>
    <row r="40" spans="1:4" ht="17" x14ac:dyDescent="0.2">
      <c r="A40" s="14" t="s">
        <v>25</v>
      </c>
      <c r="B40" s="30"/>
      <c r="C40" s="31">
        <v>-131.959</v>
      </c>
      <c r="D40" s="16" t="s">
        <v>12</v>
      </c>
    </row>
    <row r="41" spans="1:4" x14ac:dyDescent="0.2">
      <c r="A41" s="14" t="s">
        <v>26</v>
      </c>
      <c r="B41" s="30"/>
      <c r="C41" s="31"/>
      <c r="D41" s="11"/>
    </row>
    <row r="42" spans="1:4" x14ac:dyDescent="0.2">
      <c r="A42" s="14"/>
      <c r="B42" s="30"/>
      <c r="C42" s="31"/>
      <c r="D42" s="11"/>
    </row>
    <row r="43" spans="1:4" x14ac:dyDescent="0.2">
      <c r="A43" s="14" t="s">
        <v>27</v>
      </c>
      <c r="B43" s="30"/>
      <c r="C43" s="31"/>
      <c r="D43" s="11"/>
    </row>
    <row r="44" spans="1:4" x14ac:dyDescent="0.2">
      <c r="A44" s="14" t="s">
        <v>28</v>
      </c>
      <c r="B44" s="30"/>
      <c r="C44" s="31"/>
      <c r="D44" s="16"/>
    </row>
    <row r="45" spans="1:4" x14ac:dyDescent="0.2">
      <c r="A45" s="14" t="s">
        <v>29</v>
      </c>
      <c r="B45" s="30"/>
      <c r="C45" s="31"/>
      <c r="D45" s="11"/>
    </row>
    <row r="46" spans="1:4" x14ac:dyDescent="0.2">
      <c r="A46" s="14" t="s">
        <v>30</v>
      </c>
      <c r="B46" s="30"/>
      <c r="C46" s="31"/>
      <c r="D46" s="11"/>
    </row>
    <row r="47" spans="1:4" x14ac:dyDescent="0.2">
      <c r="A47" s="14"/>
      <c r="B47" s="30"/>
      <c r="C47" s="31"/>
      <c r="D47" s="11"/>
    </row>
    <row r="48" spans="1:4" x14ac:dyDescent="0.2">
      <c r="A48" s="14" t="s">
        <v>31</v>
      </c>
      <c r="B48" s="30"/>
      <c r="C48" s="31"/>
      <c r="D48" s="16"/>
    </row>
    <row r="49" spans="1:4" x14ac:dyDescent="0.2">
      <c r="A49" s="14" t="s">
        <v>32</v>
      </c>
      <c r="B49" s="30"/>
      <c r="C49" s="31"/>
      <c r="D49" s="11"/>
    </row>
    <row r="50" spans="1:4" x14ac:dyDescent="0.2">
      <c r="A50" s="14" t="s">
        <v>33</v>
      </c>
      <c r="B50" s="30"/>
      <c r="C50" s="31"/>
      <c r="D50" s="16"/>
    </row>
    <row r="51" spans="1:4" ht="34" x14ac:dyDescent="0.2">
      <c r="A51" s="14" t="s">
        <v>34</v>
      </c>
      <c r="B51" s="30">
        <v>215.95699999999999</v>
      </c>
      <c r="C51" s="31">
        <v>131.619</v>
      </c>
      <c r="D51" s="16" t="s">
        <v>35</v>
      </c>
    </row>
    <row r="52" spans="1:4" x14ac:dyDescent="0.2">
      <c r="A52" s="14"/>
      <c r="B52" s="30"/>
      <c r="C52" s="31"/>
      <c r="D52" s="11"/>
    </row>
    <row r="53" spans="1:4" ht="34" x14ac:dyDescent="0.2">
      <c r="A53" s="14" t="s">
        <v>36</v>
      </c>
      <c r="B53" s="30">
        <v>1047.423</v>
      </c>
      <c r="C53" s="31">
        <f>432.816+565.77</f>
        <v>998.58600000000001</v>
      </c>
      <c r="D53" s="16" t="s">
        <v>35</v>
      </c>
    </row>
    <row r="54" spans="1:4" x14ac:dyDescent="0.2">
      <c r="A54" s="14"/>
      <c r="B54" s="30"/>
      <c r="C54" s="31"/>
      <c r="D54" s="11"/>
    </row>
    <row r="55" spans="1:4" x14ac:dyDescent="0.2">
      <c r="A55" s="14" t="s">
        <v>37</v>
      </c>
      <c r="B55" s="30">
        <f>SUM(B40:B53)</f>
        <v>1263.3800000000001</v>
      </c>
      <c r="C55" s="31">
        <f>SUM(C40:C53)</f>
        <v>998.24599999999998</v>
      </c>
      <c r="D55" s="11"/>
    </row>
    <row r="56" spans="1:4" x14ac:dyDescent="0.2">
      <c r="A56" s="34"/>
      <c r="B56" s="35"/>
      <c r="C56" s="36"/>
      <c r="D56" s="37"/>
    </row>
    <row r="57" spans="1:4" x14ac:dyDescent="0.2">
      <c r="A57" s="38" t="s">
        <v>14</v>
      </c>
      <c r="B57" s="39">
        <f>B36+B55</f>
        <v>7974.1020145985403</v>
      </c>
      <c r="C57" s="40">
        <f>C34+C55</f>
        <v>6937.8190000000004</v>
      </c>
      <c r="D57" s="41"/>
    </row>
    <row r="58" spans="1:4" x14ac:dyDescent="0.2">
      <c r="B58" s="42"/>
      <c r="C58" s="10"/>
      <c r="D58" s="11"/>
    </row>
    <row r="59" spans="1:4" x14ac:dyDescent="0.2">
      <c r="B59" s="43"/>
      <c r="C59" s="3"/>
      <c r="D59" s="10"/>
    </row>
    <row r="60" spans="1:4" x14ac:dyDescent="0.2">
      <c r="A60" s="44" t="s">
        <v>38</v>
      </c>
      <c r="B60" s="45">
        <f>ROUND((B20/B32),1)</f>
        <v>0.7</v>
      </c>
      <c r="C60" s="46">
        <f>ROUND((B20/C30),1)</f>
        <v>0.7</v>
      </c>
      <c r="D60" s="10"/>
    </row>
    <row r="61" spans="1:4" x14ac:dyDescent="0.2">
      <c r="A61" s="44" t="s">
        <v>39</v>
      </c>
      <c r="B61" s="45">
        <f>ROUND((B20/B36),1)</f>
        <v>9.3000000000000007</v>
      </c>
      <c r="C61" s="46">
        <f>ROUND((B20/C34),1)</f>
        <v>10.5</v>
      </c>
      <c r="D61" s="10"/>
    </row>
    <row r="62" spans="1:4" x14ac:dyDescent="0.2">
      <c r="A62" s="44" t="s">
        <v>40</v>
      </c>
      <c r="B62" s="45">
        <f>ROUND((B20/B57),1)</f>
        <v>7.8</v>
      </c>
      <c r="C62" s="46">
        <f>ROUND((B20/C57),1)</f>
        <v>9</v>
      </c>
      <c r="D62" s="10"/>
    </row>
    <row r="63" spans="1:4" ht="17" thickBot="1" x14ac:dyDescent="0.25">
      <c r="B63" s="47"/>
    </row>
    <row r="65" spans="1:4" x14ac:dyDescent="0.2">
      <c r="A65" s="7" t="s">
        <v>41</v>
      </c>
      <c r="B65" s="8"/>
      <c r="C65" s="8"/>
      <c r="D65" s="9"/>
    </row>
    <row r="66" spans="1:4" x14ac:dyDescent="0.2">
      <c r="D66" s="10"/>
    </row>
    <row r="67" spans="1:4" x14ac:dyDescent="0.2">
      <c r="A67" s="14" t="s">
        <v>42</v>
      </c>
    </row>
    <row r="68" spans="1:4" x14ac:dyDescent="0.2">
      <c r="A68" s="14" t="s">
        <v>43</v>
      </c>
    </row>
    <row r="69" spans="1:4" x14ac:dyDescent="0.2">
      <c r="A69" t="s">
        <v>44</v>
      </c>
    </row>
    <row r="70" spans="1:4" x14ac:dyDescent="0.2">
      <c r="A70" t="s">
        <v>45</v>
      </c>
      <c r="D70" s="11"/>
    </row>
    <row r="71" spans="1:4" x14ac:dyDescent="0.2">
      <c r="D71" s="11"/>
    </row>
    <row r="72" spans="1:4" x14ac:dyDescent="0.2">
      <c r="A72" s="48"/>
      <c r="B72" s="48"/>
      <c r="C72" s="48"/>
      <c r="D72" s="9"/>
    </row>
    <row r="73" spans="1:4" x14ac:dyDescent="0.2">
      <c r="D73" s="49"/>
    </row>
    <row r="74" spans="1:4" x14ac:dyDescent="0.2">
      <c r="D74" s="49"/>
    </row>
    <row r="75" spans="1:4" x14ac:dyDescent="0.2">
      <c r="B75" s="3" t="s">
        <v>3</v>
      </c>
      <c r="C75" s="3"/>
    </row>
    <row r="76" spans="1:4" x14ac:dyDescent="0.2">
      <c r="B76" s="3"/>
      <c r="C76" s="3"/>
    </row>
    <row r="77" spans="1:4" x14ac:dyDescent="0.2">
      <c r="B77" s="5" t="s">
        <v>5</v>
      </c>
      <c r="C77" s="5"/>
    </row>
    <row r="78" spans="1:4" x14ac:dyDescent="0.2">
      <c r="B78" s="5"/>
      <c r="C78" s="5"/>
    </row>
    <row r="79" spans="1:4" x14ac:dyDescent="0.2">
      <c r="B79" s="50">
        <v>45077</v>
      </c>
      <c r="C79" s="50"/>
    </row>
    <row r="80" spans="1:4" x14ac:dyDescent="0.2">
      <c r="A80" s="2" t="s">
        <v>16</v>
      </c>
      <c r="B80" s="5"/>
      <c r="C80" s="5"/>
    </row>
    <row r="81" spans="1:10" x14ac:dyDescent="0.2">
      <c r="A81" s="51"/>
      <c r="B81" s="5"/>
      <c r="C81" s="5"/>
    </row>
    <row r="83" spans="1:10" ht="17" x14ac:dyDescent="0.2">
      <c r="A83" s="14" t="s">
        <v>46</v>
      </c>
      <c r="B83" s="15">
        <v>5370.2209999999995</v>
      </c>
      <c r="C83" s="15"/>
      <c r="D83" s="16" t="s">
        <v>12</v>
      </c>
    </row>
    <row r="84" spans="1:10" ht="17" x14ac:dyDescent="0.2">
      <c r="A84" s="14" t="s">
        <v>47</v>
      </c>
      <c r="B84" s="15">
        <v>-2403.0909999999999</v>
      </c>
      <c r="C84" s="15"/>
      <c r="D84" s="16" t="s">
        <v>12</v>
      </c>
    </row>
    <row r="85" spans="1:10" x14ac:dyDescent="0.2">
      <c r="A85" t="s">
        <v>48</v>
      </c>
      <c r="B85" s="36"/>
      <c r="C85" s="52"/>
      <c r="D85" s="16"/>
    </row>
    <row r="86" spans="1:10" x14ac:dyDescent="0.2">
      <c r="A86" s="2" t="s">
        <v>49</v>
      </c>
      <c r="B86" s="53">
        <f>SUM(B83:B85)</f>
        <v>2967.1299999999997</v>
      </c>
      <c r="C86" s="53"/>
    </row>
    <row r="89" spans="1:10" x14ac:dyDescent="0.2">
      <c r="A89" s="54" t="s">
        <v>50</v>
      </c>
    </row>
    <row r="93" spans="1:10" x14ac:dyDescent="0.2">
      <c r="F93" s="16"/>
      <c r="G93" s="16"/>
      <c r="H93" s="16"/>
      <c r="I93" s="16"/>
      <c r="J93" s="16"/>
    </row>
    <row r="96" spans="1:10" x14ac:dyDescent="0.2">
      <c r="B96" s="55"/>
      <c r="C96" s="55"/>
    </row>
    <row r="97" spans="2:3" x14ac:dyDescent="0.2">
      <c r="B97" s="55"/>
      <c r="C97" s="55"/>
    </row>
  </sheetData>
  <sheetProtection algorithmName="SHA-512" hashValue="neWmPoCL//+Z/ouPL4isw4s07/ZzLe7gqE68XDG4ZdwcUrTZF/umRbMcs1LdCQDQPQFyL4wDkVmLGNAxmb1jAg==" saltValue="256LC9V64IvQD8JHbAc9nQ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3D50A-056C-9F49-A168-D18924256C93}">
  <sheetPr>
    <pageSetUpPr fitToPage="1"/>
  </sheetPr>
  <dimension ref="A1:I10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45411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74</v>
      </c>
      <c r="B12" s="15">
        <v>3312</v>
      </c>
      <c r="C12" s="16" t="s">
        <v>75</v>
      </c>
    </row>
    <row r="13" spans="1:3" x14ac:dyDescent="0.2">
      <c r="A13" s="14"/>
      <c r="B13" s="15"/>
      <c r="C13" s="16"/>
    </row>
    <row r="14" spans="1:3" ht="17" x14ac:dyDescent="0.2">
      <c r="A14" s="14" t="s">
        <v>76</v>
      </c>
      <c r="B14" s="57">
        <f>(181818*0.55)/1000</f>
        <v>99.999900000000011</v>
      </c>
      <c r="C14" s="16" t="s">
        <v>75</v>
      </c>
    </row>
    <row r="15" spans="1:3" x14ac:dyDescent="0.2">
      <c r="A15" s="14"/>
      <c r="B15" s="57"/>
      <c r="C15" s="16"/>
    </row>
    <row r="16" spans="1:3" ht="17" x14ac:dyDescent="0.2">
      <c r="A16" s="14" t="s">
        <v>77</v>
      </c>
      <c r="B16" s="56">
        <v>1665</v>
      </c>
      <c r="C16" s="16" t="s">
        <v>75</v>
      </c>
    </row>
    <row r="17" spans="1:3" x14ac:dyDescent="0.2">
      <c r="A17" s="14"/>
      <c r="B17" s="15"/>
      <c r="C17" s="16"/>
    </row>
    <row r="18" spans="1:3" x14ac:dyDescent="0.2">
      <c r="A18" s="1" t="s">
        <v>54</v>
      </c>
      <c r="B18" s="59">
        <f>SUM(B12:B16)</f>
        <v>5076.9998999999998</v>
      </c>
      <c r="C18" s="16"/>
    </row>
    <row r="19" spans="1:3" x14ac:dyDescent="0.2">
      <c r="A19" s="14"/>
      <c r="B19" s="15"/>
      <c r="C19" s="16"/>
    </row>
    <row r="20" spans="1:3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ht="17" x14ac:dyDescent="0.2">
      <c r="A22" s="14" t="s">
        <v>78</v>
      </c>
      <c r="B22" s="15">
        <f>-B90</f>
        <v>-447</v>
      </c>
      <c r="C22" s="16" t="s">
        <v>75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8" t="s">
        <v>13</v>
      </c>
      <c r="B25" s="19">
        <f>B18-B90</f>
        <v>4629.9998999999998</v>
      </c>
      <c r="C25" s="20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14</v>
      </c>
      <c r="B28" s="7"/>
      <c r="C28" s="21"/>
    </row>
    <row r="29" spans="1:3" x14ac:dyDescent="0.2">
      <c r="A29" s="2" t="s">
        <v>15</v>
      </c>
      <c r="B29" s="3"/>
      <c r="C29" s="22"/>
    </row>
    <row r="30" spans="1:3" x14ac:dyDescent="0.2">
      <c r="A30" s="12">
        <v>45107</v>
      </c>
      <c r="B30" s="25"/>
      <c r="C30" s="25"/>
    </row>
    <row r="31" spans="1:3" x14ac:dyDescent="0.2">
      <c r="A31" s="13"/>
      <c r="B31" s="27"/>
      <c r="C31" s="25"/>
    </row>
    <row r="32" spans="1:3" x14ac:dyDescent="0.2">
      <c r="A32" s="2" t="s">
        <v>16</v>
      </c>
      <c r="B32" s="25"/>
      <c r="C32" s="25"/>
    </row>
    <row r="33" spans="1:3" x14ac:dyDescent="0.2">
      <c r="A33" s="29"/>
      <c r="B33" s="25"/>
      <c r="C33" s="29"/>
    </row>
    <row r="34" spans="1:3" x14ac:dyDescent="0.2">
      <c r="A34" s="13"/>
      <c r="B34" s="25"/>
      <c r="C34" s="25"/>
    </row>
    <row r="35" spans="1:3" ht="17" x14ac:dyDescent="0.2">
      <c r="A35" s="14" t="s">
        <v>17</v>
      </c>
      <c r="B35" s="31">
        <v>14610</v>
      </c>
      <c r="C35" s="16" t="s">
        <v>79</v>
      </c>
    </row>
    <row r="36" spans="1:3" x14ac:dyDescent="0.2">
      <c r="A36" s="14" t="s">
        <v>21</v>
      </c>
      <c r="B36" s="31"/>
      <c r="C36" s="16"/>
    </row>
    <row r="37" spans="1:3" x14ac:dyDescent="0.2">
      <c r="A37" s="1" t="s">
        <v>22</v>
      </c>
      <c r="B37" s="31"/>
      <c r="C37" s="16"/>
    </row>
    <row r="38" spans="1:3" ht="17" x14ac:dyDescent="0.2">
      <c r="A38" s="1" t="s">
        <v>80</v>
      </c>
      <c r="B38" s="31">
        <v>810</v>
      </c>
      <c r="C38" s="16" t="s">
        <v>79</v>
      </c>
    </row>
    <row r="39" spans="1:3" x14ac:dyDescent="0.2">
      <c r="A39" s="14"/>
      <c r="B39" s="31"/>
      <c r="C39" s="11"/>
    </row>
    <row r="40" spans="1:3" x14ac:dyDescent="0.2">
      <c r="A40" s="1" t="s">
        <v>24</v>
      </c>
      <c r="B40" s="31"/>
      <c r="C40" s="11"/>
    </row>
    <row r="41" spans="1:3" x14ac:dyDescent="0.2">
      <c r="A41" s="14"/>
      <c r="B41" s="31"/>
      <c r="C41" s="11"/>
    </row>
    <row r="42" spans="1:3" x14ac:dyDescent="0.2">
      <c r="A42" s="14" t="s">
        <v>25</v>
      </c>
      <c r="B42" s="31"/>
      <c r="C42" s="16"/>
    </row>
    <row r="43" spans="1:3" x14ac:dyDescent="0.2">
      <c r="A43" s="14" t="s">
        <v>26</v>
      </c>
      <c r="B43" s="31"/>
      <c r="C43" s="11"/>
    </row>
    <row r="44" spans="1:3" x14ac:dyDescent="0.2">
      <c r="A44" s="14"/>
      <c r="B44" s="31"/>
      <c r="C44" s="11"/>
    </row>
    <row r="45" spans="1:3" x14ac:dyDescent="0.2">
      <c r="A45" s="14" t="s">
        <v>27</v>
      </c>
      <c r="B45" s="31"/>
      <c r="C45" s="11"/>
    </row>
    <row r="46" spans="1:3" x14ac:dyDescent="0.2">
      <c r="A46" s="14" t="s">
        <v>28</v>
      </c>
      <c r="B46" s="31"/>
      <c r="C46" s="16"/>
    </row>
    <row r="47" spans="1:3" x14ac:dyDescent="0.2">
      <c r="A47" s="14" t="s">
        <v>29</v>
      </c>
      <c r="B47" s="31"/>
      <c r="C47" s="11"/>
    </row>
    <row r="48" spans="1:3" x14ac:dyDescent="0.2">
      <c r="A48" s="14" t="s">
        <v>30</v>
      </c>
      <c r="B48" s="31"/>
      <c r="C48" s="11"/>
    </row>
    <row r="49" spans="1:3" x14ac:dyDescent="0.2">
      <c r="A49" s="14"/>
      <c r="B49" s="31"/>
      <c r="C49" s="11"/>
    </row>
    <row r="50" spans="1:3" x14ac:dyDescent="0.2">
      <c r="A50" s="14" t="s">
        <v>31</v>
      </c>
      <c r="B50" s="31"/>
      <c r="C50" s="16"/>
    </row>
    <row r="51" spans="1:3" x14ac:dyDescent="0.2">
      <c r="A51" s="14" t="s">
        <v>32</v>
      </c>
      <c r="B51" s="31"/>
      <c r="C51" s="11"/>
    </row>
    <row r="52" spans="1:3" x14ac:dyDescent="0.2">
      <c r="A52" s="14" t="s">
        <v>33</v>
      </c>
      <c r="B52" s="31"/>
      <c r="C52" s="16"/>
    </row>
    <row r="53" spans="1:3" x14ac:dyDescent="0.2">
      <c r="A53" s="14" t="s">
        <v>34</v>
      </c>
      <c r="B53" s="31"/>
      <c r="C53" s="16"/>
    </row>
    <row r="54" spans="1:3" x14ac:dyDescent="0.2">
      <c r="A54" s="14"/>
      <c r="B54" s="31"/>
      <c r="C54" s="11"/>
    </row>
    <row r="55" spans="1:3" x14ac:dyDescent="0.2">
      <c r="A55" s="14" t="s">
        <v>36</v>
      </c>
      <c r="B55" s="31"/>
      <c r="C55" s="16"/>
    </row>
    <row r="56" spans="1:3" x14ac:dyDescent="0.2">
      <c r="A56" s="14"/>
      <c r="B56" s="31"/>
      <c r="C56" s="11"/>
    </row>
    <row r="57" spans="1:3" x14ac:dyDescent="0.2">
      <c r="A57" s="14" t="s">
        <v>37</v>
      </c>
      <c r="B57" s="31"/>
      <c r="C57" s="11"/>
    </row>
    <row r="58" spans="1:3" x14ac:dyDescent="0.2">
      <c r="A58" s="34"/>
      <c r="B58" s="36"/>
      <c r="C58" s="37"/>
    </row>
    <row r="59" spans="1:3" ht="17" x14ac:dyDescent="0.2">
      <c r="A59" s="38" t="s">
        <v>14</v>
      </c>
      <c r="B59" s="40">
        <v>960</v>
      </c>
      <c r="C59" s="65" t="s">
        <v>79</v>
      </c>
    </row>
    <row r="60" spans="1:3" x14ac:dyDescent="0.2">
      <c r="B60" s="10"/>
      <c r="C60" s="11"/>
    </row>
    <row r="61" spans="1:3" x14ac:dyDescent="0.2">
      <c r="B61" s="10"/>
      <c r="C61" s="10"/>
    </row>
    <row r="62" spans="1:3" x14ac:dyDescent="0.2">
      <c r="A62" s="44" t="s">
        <v>38</v>
      </c>
      <c r="B62" s="62">
        <f>ROUND((B25/B35),1)</f>
        <v>0.3</v>
      </c>
      <c r="C62" s="10"/>
    </row>
    <row r="63" spans="1:3" x14ac:dyDescent="0.2">
      <c r="A63" s="44" t="s">
        <v>39</v>
      </c>
      <c r="B63" s="66" t="s">
        <v>81</v>
      </c>
      <c r="C63" s="10"/>
    </row>
    <row r="64" spans="1:3" x14ac:dyDescent="0.2">
      <c r="A64" s="44" t="s">
        <v>40</v>
      </c>
      <c r="B64" s="62">
        <f>ROUND((B25/B59),1)</f>
        <v>4.8</v>
      </c>
      <c r="C64" s="10"/>
    </row>
    <row r="67" spans="1:3" x14ac:dyDescent="0.2">
      <c r="A67" s="7" t="s">
        <v>41</v>
      </c>
      <c r="B67" s="8"/>
      <c r="C67" s="9"/>
    </row>
    <row r="68" spans="1:3" x14ac:dyDescent="0.2">
      <c r="C68" s="10"/>
    </row>
    <row r="69" spans="1:3" x14ac:dyDescent="0.2">
      <c r="A69" s="14" t="s">
        <v>82</v>
      </c>
    </row>
    <row r="70" spans="1:3" x14ac:dyDescent="0.2">
      <c r="A70" s="14" t="s">
        <v>83</v>
      </c>
    </row>
    <row r="71" spans="1:3" x14ac:dyDescent="0.2">
      <c r="A71" t="s">
        <v>84</v>
      </c>
    </row>
    <row r="72" spans="1:3" x14ac:dyDescent="0.2">
      <c r="A72" t="s">
        <v>85</v>
      </c>
    </row>
    <row r="73" spans="1:3" x14ac:dyDescent="0.2">
      <c r="A73" t="s">
        <v>86</v>
      </c>
      <c r="C73" s="11"/>
    </row>
    <row r="74" spans="1:3" ht="17" x14ac:dyDescent="0.2">
      <c r="A74" s="16" t="s">
        <v>87</v>
      </c>
      <c r="C74" s="11"/>
    </row>
    <row r="75" spans="1:3" x14ac:dyDescent="0.2">
      <c r="C75" s="11"/>
    </row>
    <row r="76" spans="1:3" x14ac:dyDescent="0.2">
      <c r="A76" s="48"/>
      <c r="B76" s="48"/>
      <c r="C76" s="9"/>
    </row>
    <row r="77" spans="1:3" x14ac:dyDescent="0.2">
      <c r="C77" s="49"/>
    </row>
    <row r="78" spans="1:3" x14ac:dyDescent="0.2">
      <c r="C78" s="49"/>
    </row>
    <row r="79" spans="1:3" x14ac:dyDescent="0.2">
      <c r="B79" s="3" t="s">
        <v>3</v>
      </c>
    </row>
    <row r="80" spans="1:3" x14ac:dyDescent="0.2">
      <c r="B80" s="3"/>
    </row>
    <row r="81" spans="1:3" x14ac:dyDescent="0.2">
      <c r="B81" s="5" t="s">
        <v>5</v>
      </c>
    </row>
    <row r="82" spans="1:3" x14ac:dyDescent="0.2">
      <c r="B82" s="5"/>
    </row>
    <row r="83" spans="1:3" x14ac:dyDescent="0.2">
      <c r="B83" s="50">
        <v>45411</v>
      </c>
    </row>
    <row r="84" spans="1:3" x14ac:dyDescent="0.2">
      <c r="A84" s="2" t="s">
        <v>16</v>
      </c>
      <c r="B84" s="5"/>
    </row>
    <row r="85" spans="1:3" x14ac:dyDescent="0.2">
      <c r="A85" s="51"/>
      <c r="B85" s="5"/>
    </row>
    <row r="87" spans="1:3" ht="17" x14ac:dyDescent="0.2">
      <c r="A87" s="14" t="s">
        <v>46</v>
      </c>
      <c r="B87" s="15">
        <v>447</v>
      </c>
      <c r="C87" s="16" t="s">
        <v>75</v>
      </c>
    </row>
    <row r="88" spans="1:3" x14ac:dyDescent="0.2">
      <c r="A88" s="14" t="s">
        <v>47</v>
      </c>
      <c r="B88" s="15"/>
      <c r="C88" s="16"/>
    </row>
    <row r="89" spans="1:3" x14ac:dyDescent="0.2">
      <c r="A89" t="s">
        <v>48</v>
      </c>
      <c r="B89" s="36"/>
      <c r="C89" s="16"/>
    </row>
    <row r="90" spans="1:3" x14ac:dyDescent="0.2">
      <c r="A90" s="2" t="s">
        <v>78</v>
      </c>
      <c r="B90" s="53">
        <f>SUM(B87:B89)</f>
        <v>447</v>
      </c>
    </row>
    <row r="93" spans="1:3" x14ac:dyDescent="0.2">
      <c r="A93" s="54" t="s">
        <v>50</v>
      </c>
    </row>
    <row r="97" spans="2:9" x14ac:dyDescent="0.2">
      <c r="E97" s="16"/>
      <c r="F97" s="16"/>
      <c r="G97" s="16"/>
      <c r="H97" s="16"/>
      <c r="I97" s="16"/>
    </row>
    <row r="100" spans="2:9" x14ac:dyDescent="0.2">
      <c r="B100" s="55"/>
    </row>
    <row r="101" spans="2:9" x14ac:dyDescent="0.2">
      <c r="B101" s="55"/>
    </row>
  </sheetData>
  <sheetProtection algorithmName="SHA-512" hashValue="4bpzcbg1LhiNX72CIcOp66ZRr7wnNJ+AWadwGDmOnHHDfsR6Va/73nxeKMNIT6NcSwvT5JMHeApZZ6Wx20WrGA==" saltValue="vRam4VjE6I7wt0GPy6eIL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2A7A3-7510-454D-9555-D3FEFFBE2908}">
  <sheetPr>
    <pageSetUpPr fitToPage="1"/>
  </sheetPr>
  <dimension ref="A1:K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88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45456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4" t="s">
        <v>74</v>
      </c>
      <c r="B12" s="15">
        <f>2449+78</f>
        <v>2527</v>
      </c>
      <c r="C12" s="15"/>
      <c r="D12" s="15"/>
      <c r="E12" s="16" t="s">
        <v>89</v>
      </c>
    </row>
    <row r="13" spans="1:5" x14ac:dyDescent="0.2">
      <c r="A13" s="14"/>
      <c r="B13" s="15"/>
      <c r="C13" s="15"/>
      <c r="D13" s="15"/>
      <c r="E13" s="16"/>
    </row>
    <row r="14" spans="1:5" ht="34" x14ac:dyDescent="0.2">
      <c r="A14" s="14" t="s">
        <v>76</v>
      </c>
      <c r="B14" s="56">
        <v>326</v>
      </c>
      <c r="C14" s="15"/>
      <c r="D14" s="15"/>
      <c r="E14" s="16" t="s">
        <v>90</v>
      </c>
    </row>
    <row r="15" spans="1:5" x14ac:dyDescent="0.2">
      <c r="A15" s="14"/>
      <c r="B15" s="15"/>
      <c r="C15" s="15"/>
      <c r="D15" s="15"/>
      <c r="E15" s="16"/>
    </row>
    <row r="16" spans="1:5" x14ac:dyDescent="0.2">
      <c r="A16" s="1" t="s">
        <v>54</v>
      </c>
      <c r="B16" s="15">
        <f>SUM(B12:B14)</f>
        <v>2853</v>
      </c>
      <c r="C16" s="15"/>
      <c r="D16" s="15"/>
      <c r="E16" s="16"/>
    </row>
    <row r="17" spans="1:5" x14ac:dyDescent="0.2">
      <c r="A17" s="14"/>
      <c r="B17" s="15"/>
      <c r="C17" s="15"/>
      <c r="D17" s="15"/>
      <c r="E17" s="16"/>
    </row>
    <row r="18" spans="1:5" x14ac:dyDescent="0.2">
      <c r="A18" s="14"/>
      <c r="B18" s="15"/>
      <c r="C18" s="15"/>
      <c r="D18" s="15"/>
      <c r="E18" s="16"/>
    </row>
    <row r="19" spans="1:5" x14ac:dyDescent="0.2">
      <c r="A19" s="17" t="s">
        <v>10</v>
      </c>
      <c r="B19" s="15"/>
      <c r="C19" s="15"/>
      <c r="D19" s="15"/>
      <c r="E19" s="16"/>
    </row>
    <row r="20" spans="1:5" x14ac:dyDescent="0.2">
      <c r="A20" s="14"/>
      <c r="B20" s="15"/>
      <c r="C20" s="15"/>
      <c r="D20" s="15"/>
      <c r="E20" s="16"/>
    </row>
    <row r="21" spans="1:5" ht="34" x14ac:dyDescent="0.2">
      <c r="A21" s="14" t="s">
        <v>91</v>
      </c>
      <c r="B21" s="15">
        <f>-B89</f>
        <v>-158</v>
      </c>
      <c r="C21" s="15"/>
      <c r="D21" s="15"/>
      <c r="E21" s="16" t="s">
        <v>90</v>
      </c>
    </row>
    <row r="22" spans="1:5" x14ac:dyDescent="0.2">
      <c r="A22" s="14"/>
      <c r="B22" s="15"/>
      <c r="C22" s="15"/>
      <c r="D22" s="15"/>
      <c r="E22" s="16"/>
    </row>
    <row r="23" spans="1:5" x14ac:dyDescent="0.2">
      <c r="A23" s="4"/>
      <c r="B23" s="10"/>
      <c r="C23" s="10"/>
      <c r="D23" s="10"/>
    </row>
    <row r="24" spans="1:5" x14ac:dyDescent="0.2">
      <c r="A24" s="18" t="s">
        <v>13</v>
      </c>
      <c r="B24" s="19">
        <f>B16-B89</f>
        <v>2695</v>
      </c>
      <c r="C24" s="19"/>
      <c r="D24" s="19"/>
      <c r="E24" s="20"/>
    </row>
    <row r="25" spans="1:5" x14ac:dyDescent="0.2">
      <c r="A25" s="2"/>
    </row>
    <row r="26" spans="1:5" x14ac:dyDescent="0.2">
      <c r="A26" s="2"/>
    </row>
    <row r="27" spans="1:5" x14ac:dyDescent="0.2">
      <c r="A27" s="7" t="s">
        <v>14</v>
      </c>
      <c r="B27" s="7"/>
      <c r="C27" s="7"/>
      <c r="D27" s="7"/>
      <c r="E27" s="21"/>
    </row>
    <row r="28" spans="1:5" ht="17" thickBot="1" x14ac:dyDescent="0.25">
      <c r="B28" s="3"/>
      <c r="C28" s="3"/>
      <c r="D28" s="3"/>
      <c r="E28" s="22"/>
    </row>
    <row r="29" spans="1:5" x14ac:dyDescent="0.2">
      <c r="A29" s="2" t="s">
        <v>15</v>
      </c>
      <c r="B29" s="67">
        <v>45291</v>
      </c>
      <c r="C29" s="68">
        <v>44926</v>
      </c>
      <c r="D29" s="69"/>
      <c r="E29" s="25"/>
    </row>
    <row r="30" spans="1:5" x14ac:dyDescent="0.2">
      <c r="A30" s="2"/>
      <c r="B30" s="70" t="s">
        <v>59</v>
      </c>
      <c r="C30" s="71" t="s">
        <v>58</v>
      </c>
      <c r="D30" s="72" t="s">
        <v>92</v>
      </c>
      <c r="E30" s="25"/>
    </row>
    <row r="31" spans="1:5" x14ac:dyDescent="0.2">
      <c r="A31" s="13"/>
      <c r="B31" s="73"/>
      <c r="C31" s="74"/>
      <c r="D31" s="74"/>
      <c r="E31" s="25"/>
    </row>
    <row r="32" spans="1:5" x14ac:dyDescent="0.2">
      <c r="A32" s="2" t="s">
        <v>16</v>
      </c>
      <c r="B32" s="28"/>
      <c r="C32" s="25"/>
      <c r="D32" s="25"/>
      <c r="E32" s="25"/>
    </row>
    <row r="33" spans="1:5" x14ac:dyDescent="0.2">
      <c r="A33" s="29"/>
      <c r="B33" s="28"/>
      <c r="C33" s="25"/>
      <c r="D33" s="25"/>
      <c r="E33" s="29"/>
    </row>
    <row r="34" spans="1:5" x14ac:dyDescent="0.2">
      <c r="A34" s="13"/>
      <c r="B34" s="28"/>
      <c r="C34" s="25"/>
      <c r="D34" s="25"/>
      <c r="E34" s="25"/>
    </row>
    <row r="35" spans="1:5" ht="17" x14ac:dyDescent="0.2">
      <c r="A35" s="14" t="s">
        <v>17</v>
      </c>
      <c r="B35" s="30">
        <v>5604</v>
      </c>
      <c r="C35" s="31">
        <f>D35/14*12</f>
        <v>5419.7142857142862</v>
      </c>
      <c r="D35" s="31">
        <v>6323</v>
      </c>
      <c r="E35" s="16" t="s">
        <v>93</v>
      </c>
    </row>
    <row r="36" spans="1:5" ht="17" x14ac:dyDescent="0.2">
      <c r="A36" s="14" t="s">
        <v>21</v>
      </c>
      <c r="B36" s="30">
        <v>2121</v>
      </c>
      <c r="C36" s="31">
        <f>D36/14*12</f>
        <v>2220</v>
      </c>
      <c r="D36" s="31">
        <v>2590</v>
      </c>
      <c r="E36" s="16" t="s">
        <v>93</v>
      </c>
    </row>
    <row r="37" spans="1:5" ht="17" x14ac:dyDescent="0.2">
      <c r="A37" s="1" t="s">
        <v>22</v>
      </c>
      <c r="B37" s="30">
        <v>401</v>
      </c>
      <c r="C37" s="31">
        <f>D37/14*12</f>
        <v>627.42857142857144</v>
      </c>
      <c r="D37" s="31">
        <v>732</v>
      </c>
      <c r="E37" s="16" t="s">
        <v>93</v>
      </c>
    </row>
    <row r="38" spans="1:5" x14ac:dyDescent="0.2">
      <c r="A38" s="14"/>
      <c r="B38" s="75"/>
      <c r="C38" s="33"/>
      <c r="D38" s="33"/>
      <c r="E38" s="11"/>
    </row>
    <row r="39" spans="1:5" x14ac:dyDescent="0.2">
      <c r="A39" s="1" t="s">
        <v>24</v>
      </c>
      <c r="B39" s="75"/>
      <c r="C39" s="33"/>
      <c r="D39" s="33"/>
      <c r="E39" s="11"/>
    </row>
    <row r="40" spans="1:5" x14ac:dyDescent="0.2">
      <c r="A40" s="14"/>
      <c r="B40" s="75"/>
      <c r="C40" s="33"/>
      <c r="D40" s="33"/>
      <c r="E40" s="11"/>
    </row>
    <row r="41" spans="1:5" x14ac:dyDescent="0.2">
      <c r="A41" s="14" t="s">
        <v>25</v>
      </c>
      <c r="B41" s="75"/>
      <c r="C41" s="33"/>
      <c r="D41" s="33"/>
      <c r="E41" s="16"/>
    </row>
    <row r="42" spans="1:5" x14ac:dyDescent="0.2">
      <c r="A42" s="14" t="s">
        <v>26</v>
      </c>
      <c r="B42" s="75"/>
      <c r="C42" s="33"/>
      <c r="D42" s="33"/>
      <c r="E42" s="11"/>
    </row>
    <row r="43" spans="1:5" x14ac:dyDescent="0.2">
      <c r="A43" s="14"/>
      <c r="B43" s="75"/>
      <c r="C43" s="33"/>
      <c r="D43" s="33"/>
      <c r="E43" s="11"/>
    </row>
    <row r="44" spans="1:5" x14ac:dyDescent="0.2">
      <c r="A44" s="14" t="s">
        <v>27</v>
      </c>
      <c r="B44" s="75"/>
      <c r="C44" s="33"/>
      <c r="D44" s="33"/>
      <c r="E44" s="11"/>
    </row>
    <row r="45" spans="1:5" x14ac:dyDescent="0.2">
      <c r="A45" s="14" t="s">
        <v>28</v>
      </c>
      <c r="B45" s="75"/>
      <c r="C45" s="33"/>
      <c r="D45" s="33"/>
      <c r="E45" s="16"/>
    </row>
    <row r="46" spans="1:5" x14ac:dyDescent="0.2">
      <c r="A46" s="14" t="s">
        <v>29</v>
      </c>
      <c r="B46" s="75"/>
      <c r="C46" s="33"/>
      <c r="D46" s="33"/>
      <c r="E46" s="11"/>
    </row>
    <row r="47" spans="1:5" x14ac:dyDescent="0.2">
      <c r="A47" s="14" t="s">
        <v>30</v>
      </c>
      <c r="B47" s="75"/>
      <c r="C47" s="33"/>
      <c r="D47" s="33"/>
      <c r="E47" s="11"/>
    </row>
    <row r="48" spans="1:5" x14ac:dyDescent="0.2">
      <c r="A48" s="14"/>
      <c r="B48" s="75"/>
      <c r="C48" s="33"/>
      <c r="D48" s="33"/>
      <c r="E48" s="11"/>
    </row>
    <row r="49" spans="1:5" x14ac:dyDescent="0.2">
      <c r="A49" s="14" t="s">
        <v>31</v>
      </c>
      <c r="B49" s="75"/>
      <c r="C49" s="33"/>
      <c r="D49" s="33"/>
      <c r="E49" s="16"/>
    </row>
    <row r="50" spans="1:5" x14ac:dyDescent="0.2">
      <c r="A50" s="14" t="s">
        <v>32</v>
      </c>
      <c r="B50" s="75"/>
      <c r="C50" s="33"/>
      <c r="D50" s="33"/>
      <c r="E50" s="11"/>
    </row>
    <row r="51" spans="1:5" x14ac:dyDescent="0.2">
      <c r="A51" s="14" t="s">
        <v>33</v>
      </c>
      <c r="B51" s="75"/>
      <c r="C51" s="33"/>
      <c r="D51" s="33"/>
      <c r="E51" s="16"/>
    </row>
    <row r="52" spans="1:5" x14ac:dyDescent="0.2">
      <c r="A52" s="14" t="s">
        <v>34</v>
      </c>
      <c r="B52" s="75"/>
      <c r="C52" s="33"/>
      <c r="D52" s="33"/>
      <c r="E52" s="16"/>
    </row>
    <row r="53" spans="1:5" x14ac:dyDescent="0.2">
      <c r="A53" s="14"/>
      <c r="B53" s="75"/>
      <c r="C53" s="33"/>
      <c r="D53" s="33"/>
      <c r="E53" s="11"/>
    </row>
    <row r="54" spans="1:5" x14ac:dyDescent="0.2">
      <c r="A54" s="14" t="s">
        <v>36</v>
      </c>
      <c r="B54" s="75"/>
      <c r="C54" s="33"/>
      <c r="D54" s="33"/>
      <c r="E54" s="16"/>
    </row>
    <row r="55" spans="1:5" x14ac:dyDescent="0.2">
      <c r="A55" s="14"/>
      <c r="B55" s="75"/>
      <c r="C55" s="33"/>
      <c r="D55" s="33"/>
      <c r="E55" s="11"/>
    </row>
    <row r="56" spans="1:5" x14ac:dyDescent="0.2">
      <c r="A56" s="14" t="s">
        <v>37</v>
      </c>
      <c r="B56" s="75"/>
      <c r="C56" s="33"/>
      <c r="D56" s="33"/>
      <c r="E56" s="11"/>
    </row>
    <row r="57" spans="1:5" x14ac:dyDescent="0.2">
      <c r="A57" s="34"/>
      <c r="B57" s="35"/>
      <c r="C57" s="36"/>
      <c r="D57" s="36"/>
      <c r="E57" s="37"/>
    </row>
    <row r="58" spans="1:5" ht="17" x14ac:dyDescent="0.2">
      <c r="A58" s="38" t="s">
        <v>14</v>
      </c>
      <c r="B58" s="39">
        <v>652</v>
      </c>
      <c r="C58" s="40">
        <f>D58/14*12</f>
        <v>1070.5714285714284</v>
      </c>
      <c r="D58" s="40">
        <v>1249</v>
      </c>
      <c r="E58" s="65" t="s">
        <v>93</v>
      </c>
    </row>
    <row r="59" spans="1:5" x14ac:dyDescent="0.2">
      <c r="B59" s="42"/>
      <c r="C59" s="10"/>
      <c r="D59" s="10"/>
      <c r="E59" s="11"/>
    </row>
    <row r="60" spans="1:5" x14ac:dyDescent="0.2">
      <c r="B60" s="43"/>
      <c r="C60" s="3"/>
      <c r="D60" s="3"/>
      <c r="E60" s="10"/>
    </row>
    <row r="61" spans="1:5" x14ac:dyDescent="0.2">
      <c r="A61" s="44" t="s">
        <v>38</v>
      </c>
      <c r="B61" s="45">
        <f>ROUND((B24/B35),1)</f>
        <v>0.5</v>
      </c>
      <c r="C61" s="46">
        <f>ROUND((B24/C35),1)</f>
        <v>0.5</v>
      </c>
      <c r="D61" s="63"/>
      <c r="E61" s="10"/>
    </row>
    <row r="62" spans="1:5" x14ac:dyDescent="0.2">
      <c r="A62" s="44" t="s">
        <v>39</v>
      </c>
      <c r="B62" s="45">
        <f>ROUND((B24/B37),1)</f>
        <v>6.7</v>
      </c>
      <c r="C62" s="46">
        <f>ROUND((B24/C37),1)</f>
        <v>4.3</v>
      </c>
      <c r="D62" s="63"/>
      <c r="E62" s="10"/>
    </row>
    <row r="63" spans="1:5" x14ac:dyDescent="0.2">
      <c r="A63" s="44" t="s">
        <v>40</v>
      </c>
      <c r="B63" s="45">
        <f>ROUND((B24/B58),1)</f>
        <v>4.0999999999999996</v>
      </c>
      <c r="C63" s="46">
        <f>ROUND((B24/C58),1)</f>
        <v>2.5</v>
      </c>
      <c r="D63" s="63"/>
      <c r="E63" s="10"/>
    </row>
    <row r="64" spans="1:5" ht="17" thickBot="1" x14ac:dyDescent="0.25">
      <c r="B64" s="47"/>
    </row>
    <row r="66" spans="1:5" x14ac:dyDescent="0.2">
      <c r="A66" s="7" t="s">
        <v>41</v>
      </c>
      <c r="B66" s="8"/>
      <c r="C66" s="8"/>
      <c r="D66" s="8"/>
      <c r="E66" s="9"/>
    </row>
    <row r="67" spans="1:5" x14ac:dyDescent="0.2">
      <c r="E67" s="10"/>
    </row>
    <row r="68" spans="1:5" x14ac:dyDescent="0.2">
      <c r="A68" s="14" t="s">
        <v>94</v>
      </c>
    </row>
    <row r="69" spans="1:5" x14ac:dyDescent="0.2">
      <c r="A69" s="14" t="s">
        <v>95</v>
      </c>
    </row>
    <row r="70" spans="1:5" x14ac:dyDescent="0.2">
      <c r="A70" s="14" t="s">
        <v>96</v>
      </c>
    </row>
    <row r="71" spans="1:5" x14ac:dyDescent="0.2">
      <c r="A71" t="s">
        <v>97</v>
      </c>
    </row>
    <row r="72" spans="1:5" x14ac:dyDescent="0.2">
      <c r="A72" t="s">
        <v>98</v>
      </c>
    </row>
    <row r="73" spans="1:5" x14ac:dyDescent="0.2">
      <c r="A73" s="14" t="s">
        <v>99</v>
      </c>
      <c r="E73" s="11"/>
    </row>
    <row r="74" spans="1:5" x14ac:dyDescent="0.2">
      <c r="A74" s="14"/>
      <c r="E74" s="11"/>
    </row>
    <row r="75" spans="1:5" x14ac:dyDescent="0.2">
      <c r="A75" s="48"/>
      <c r="B75" s="48"/>
      <c r="C75" s="48"/>
      <c r="D75" s="48"/>
      <c r="E75" s="9"/>
    </row>
    <row r="76" spans="1:5" x14ac:dyDescent="0.2">
      <c r="E76" s="49"/>
    </row>
    <row r="77" spans="1:5" x14ac:dyDescent="0.2">
      <c r="E77" s="49"/>
    </row>
    <row r="78" spans="1:5" x14ac:dyDescent="0.2">
      <c r="B78" s="3" t="s">
        <v>3</v>
      </c>
      <c r="C78" s="3"/>
      <c r="D78" s="3"/>
    </row>
    <row r="79" spans="1:5" x14ac:dyDescent="0.2">
      <c r="B79" s="3"/>
      <c r="C79" s="3"/>
      <c r="D79" s="3"/>
    </row>
    <row r="80" spans="1:5" x14ac:dyDescent="0.2">
      <c r="B80" s="5" t="s">
        <v>5</v>
      </c>
      <c r="C80" s="5"/>
      <c r="D80" s="5"/>
    </row>
    <row r="81" spans="1:11" x14ac:dyDescent="0.2">
      <c r="B81" s="5"/>
      <c r="C81" s="5"/>
      <c r="D81" s="5"/>
    </row>
    <row r="82" spans="1:11" x14ac:dyDescent="0.2">
      <c r="B82" s="50">
        <v>45456</v>
      </c>
      <c r="C82" s="50"/>
      <c r="D82" s="50"/>
    </row>
    <row r="83" spans="1:11" x14ac:dyDescent="0.2">
      <c r="A83" s="2" t="s">
        <v>16</v>
      </c>
      <c r="B83" s="5"/>
      <c r="C83" s="5"/>
      <c r="D83" s="5"/>
    </row>
    <row r="84" spans="1:11" x14ac:dyDescent="0.2">
      <c r="A84" s="51"/>
      <c r="B84" s="5"/>
      <c r="C84" s="5"/>
      <c r="D84" s="5"/>
    </row>
    <row r="86" spans="1:11" ht="34" x14ac:dyDescent="0.2">
      <c r="A86" s="14" t="s">
        <v>46</v>
      </c>
      <c r="B86" s="15">
        <v>462</v>
      </c>
      <c r="C86" s="15"/>
      <c r="D86" s="15"/>
      <c r="E86" s="16" t="s">
        <v>90</v>
      </c>
    </row>
    <row r="87" spans="1:11" x14ac:dyDescent="0.2">
      <c r="A87" s="14" t="s">
        <v>47</v>
      </c>
      <c r="B87" s="15"/>
      <c r="C87" s="15"/>
      <c r="D87" s="15"/>
      <c r="E87" s="16"/>
    </row>
    <row r="88" spans="1:11" ht="34" x14ac:dyDescent="0.2">
      <c r="A88" s="14" t="s">
        <v>48</v>
      </c>
      <c r="B88" s="56">
        <v>-304</v>
      </c>
      <c r="C88" s="52"/>
      <c r="D88" s="52"/>
      <c r="E88" s="16" t="s">
        <v>90</v>
      </c>
    </row>
    <row r="89" spans="1:11" x14ac:dyDescent="0.2">
      <c r="A89" s="2" t="s">
        <v>91</v>
      </c>
      <c r="B89" s="53">
        <f>SUM(B86:B88)</f>
        <v>158</v>
      </c>
      <c r="C89" s="53"/>
      <c r="D89" s="53"/>
    </row>
    <row r="92" spans="1:11" x14ac:dyDescent="0.2">
      <c r="A92" s="54" t="s">
        <v>50</v>
      </c>
    </row>
    <row r="96" spans="1:11" x14ac:dyDescent="0.2">
      <c r="G96" s="16"/>
      <c r="H96" s="16"/>
      <c r="I96" s="16"/>
      <c r="J96" s="16"/>
      <c r="K96" s="16"/>
    </row>
    <row r="99" spans="2:4" x14ac:dyDescent="0.2">
      <c r="B99" s="55"/>
      <c r="C99" s="55"/>
      <c r="D99" s="55"/>
    </row>
    <row r="100" spans="2:4" x14ac:dyDescent="0.2">
      <c r="B100" s="55"/>
      <c r="C100" s="55"/>
      <c r="D100" s="55"/>
    </row>
  </sheetData>
  <sheetProtection algorithmName="SHA-512" hashValue="0KlvdVvFNjXktH0oJFipUmJs3DmcBdGCQBBApB3awt1KEkQwEPxheWPrwSWjyCAD2MoOLAr/crP1F02Bi0I9uA==" saltValue="ZtA7Qz0sIYM0UbUs57ReZA==" spinCount="100000" sheet="1" objects="1" scenarios="1"/>
  <mergeCells count="2">
    <mergeCell ref="C29:D29"/>
    <mergeCell ref="C31:D31"/>
  </mergeCells>
  <pageMargins left="0.7" right="0.7" top="0.75" bottom="0.75" header="0.3" footer="0.3"/>
  <pageSetup paperSize="9" scale="4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4564A-CCA3-4143-8351-63F2BAB2DB21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45497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9000</v>
      </c>
      <c r="C12" s="16" t="s">
        <v>109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101</v>
      </c>
      <c r="B17" s="15">
        <f>-B82</f>
        <v>-521.67899999999997</v>
      </c>
      <c r="C17" s="16" t="s">
        <v>102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B12-B82</f>
        <v>8478.3209999999999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45382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16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34" x14ac:dyDescent="0.2">
      <c r="A30" s="14" t="s">
        <v>17</v>
      </c>
      <c r="B30" s="31">
        <v>8000</v>
      </c>
      <c r="C30" s="16" t="s">
        <v>103</v>
      </c>
    </row>
    <row r="31" spans="1:3" x14ac:dyDescent="0.2">
      <c r="A31" s="14" t="s">
        <v>21</v>
      </c>
      <c r="B31" s="33"/>
      <c r="C31" s="16"/>
    </row>
    <row r="32" spans="1:3" x14ac:dyDescent="0.2">
      <c r="A32" s="1" t="s">
        <v>22</v>
      </c>
      <c r="B32" s="33"/>
      <c r="C32" s="16"/>
    </row>
    <row r="33" spans="1:3" x14ac:dyDescent="0.2">
      <c r="A33" s="14"/>
      <c r="B33" s="33"/>
      <c r="C33" s="11"/>
    </row>
    <row r="34" spans="1:3" x14ac:dyDescent="0.2">
      <c r="A34" s="1" t="s">
        <v>24</v>
      </c>
      <c r="B34" s="33"/>
      <c r="C34" s="11"/>
    </row>
    <row r="35" spans="1:3" x14ac:dyDescent="0.2">
      <c r="A35" s="14"/>
      <c r="B35" s="33"/>
      <c r="C35" s="11"/>
    </row>
    <row r="36" spans="1:3" x14ac:dyDescent="0.2">
      <c r="A36" s="14" t="s">
        <v>25</v>
      </c>
      <c r="B36" s="33"/>
      <c r="C36" s="16"/>
    </row>
    <row r="37" spans="1:3" x14ac:dyDescent="0.2">
      <c r="A37" s="14" t="s">
        <v>26</v>
      </c>
      <c r="B37" s="33"/>
      <c r="C37" s="11"/>
    </row>
    <row r="38" spans="1:3" x14ac:dyDescent="0.2">
      <c r="A38" s="14"/>
      <c r="B38" s="33"/>
      <c r="C38" s="11"/>
    </row>
    <row r="39" spans="1:3" x14ac:dyDescent="0.2">
      <c r="A39" s="14" t="s">
        <v>27</v>
      </c>
      <c r="B39" s="33"/>
      <c r="C39" s="11"/>
    </row>
    <row r="40" spans="1:3" x14ac:dyDescent="0.2">
      <c r="A40" s="14" t="s">
        <v>28</v>
      </c>
      <c r="B40" s="33"/>
      <c r="C40" s="16"/>
    </row>
    <row r="41" spans="1:3" x14ac:dyDescent="0.2">
      <c r="A41" s="14" t="s">
        <v>29</v>
      </c>
      <c r="B41" s="33"/>
      <c r="C41" s="11"/>
    </row>
    <row r="42" spans="1:3" x14ac:dyDescent="0.2">
      <c r="A42" s="14" t="s">
        <v>30</v>
      </c>
      <c r="B42" s="33"/>
      <c r="C42" s="11"/>
    </row>
    <row r="43" spans="1:3" x14ac:dyDescent="0.2">
      <c r="A43" s="14"/>
      <c r="B43" s="33"/>
      <c r="C43" s="11"/>
    </row>
    <row r="44" spans="1:3" x14ac:dyDescent="0.2">
      <c r="A44" s="14" t="s">
        <v>31</v>
      </c>
      <c r="B44" s="33"/>
      <c r="C44" s="16"/>
    </row>
    <row r="45" spans="1:3" x14ac:dyDescent="0.2">
      <c r="A45" s="14" t="s">
        <v>32</v>
      </c>
      <c r="B45" s="33"/>
      <c r="C45" s="11"/>
    </row>
    <row r="46" spans="1:3" x14ac:dyDescent="0.2">
      <c r="A46" s="14" t="s">
        <v>33</v>
      </c>
      <c r="B46" s="33"/>
      <c r="C46" s="16"/>
    </row>
    <row r="47" spans="1:3" x14ac:dyDescent="0.2">
      <c r="A47" s="14" t="s">
        <v>34</v>
      </c>
      <c r="B47" s="33"/>
      <c r="C47" s="16"/>
    </row>
    <row r="48" spans="1:3" x14ac:dyDescent="0.2">
      <c r="A48" s="14"/>
      <c r="B48" s="33"/>
      <c r="C48" s="11"/>
    </row>
    <row r="49" spans="1:3" x14ac:dyDescent="0.2">
      <c r="A49" s="14" t="s">
        <v>36</v>
      </c>
      <c r="B49" s="33"/>
      <c r="C49" s="16"/>
    </row>
    <row r="50" spans="1:3" x14ac:dyDescent="0.2">
      <c r="A50" s="14"/>
      <c r="B50" s="33"/>
      <c r="C50" s="11"/>
    </row>
    <row r="51" spans="1:3" x14ac:dyDescent="0.2">
      <c r="A51" s="14" t="s">
        <v>37</v>
      </c>
      <c r="B51" s="33"/>
      <c r="C51" s="11"/>
    </row>
    <row r="52" spans="1:3" x14ac:dyDescent="0.2">
      <c r="A52" s="34"/>
      <c r="B52" s="36"/>
      <c r="C52" s="37"/>
    </row>
    <row r="53" spans="1:3" ht="34" x14ac:dyDescent="0.2">
      <c r="A53" s="38" t="s">
        <v>14</v>
      </c>
      <c r="B53" s="40">
        <v>900</v>
      </c>
      <c r="C53" s="65" t="s">
        <v>104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4" t="s">
        <v>38</v>
      </c>
      <c r="B56" s="62">
        <f>ROUND((B20/B30),1)</f>
        <v>1.1000000000000001</v>
      </c>
      <c r="C56" s="10"/>
    </row>
    <row r="57" spans="1:3" x14ac:dyDescent="0.2">
      <c r="A57" s="44" t="s">
        <v>39</v>
      </c>
      <c r="B57" s="66" t="s">
        <v>81</v>
      </c>
      <c r="C57" s="10"/>
    </row>
    <row r="58" spans="1:3" x14ac:dyDescent="0.2">
      <c r="A58" s="44" t="s">
        <v>40</v>
      </c>
      <c r="B58" s="62">
        <f>ROUND((B20/B53),1)</f>
        <v>9.4</v>
      </c>
      <c r="C58" s="10"/>
    </row>
    <row r="61" spans="1:3" x14ac:dyDescent="0.2">
      <c r="A61" s="7" t="s">
        <v>41</v>
      </c>
      <c r="B61" s="8"/>
      <c r="C61" s="9"/>
    </row>
    <row r="62" spans="1:3" x14ac:dyDescent="0.2">
      <c r="C62" s="10"/>
    </row>
    <row r="63" spans="1:3" x14ac:dyDescent="0.2">
      <c r="A63" t="s">
        <v>105</v>
      </c>
      <c r="C63" s="10"/>
    </row>
    <row r="64" spans="1:3" x14ac:dyDescent="0.2">
      <c r="A64" s="14" t="s">
        <v>106</v>
      </c>
    </row>
    <row r="65" spans="1:3" x14ac:dyDescent="0.2">
      <c r="A65" s="14" t="s">
        <v>107</v>
      </c>
    </row>
    <row r="66" spans="1:3" x14ac:dyDescent="0.2">
      <c r="A66" t="s">
        <v>108</v>
      </c>
    </row>
    <row r="67" spans="1:3" x14ac:dyDescent="0.2">
      <c r="C67" s="11"/>
    </row>
    <row r="68" spans="1:3" x14ac:dyDescent="0.2">
      <c r="A68" s="48"/>
      <c r="B68" s="48"/>
      <c r="C68" s="9"/>
    </row>
    <row r="69" spans="1:3" x14ac:dyDescent="0.2">
      <c r="C69" s="49"/>
    </row>
    <row r="70" spans="1:3" x14ac:dyDescent="0.2">
      <c r="C70" s="49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50">
        <v>45016</v>
      </c>
    </row>
    <row r="76" spans="1:3" x14ac:dyDescent="0.2">
      <c r="A76" s="2" t="s">
        <v>16</v>
      </c>
      <c r="B76" s="5"/>
    </row>
    <row r="77" spans="1:3" x14ac:dyDescent="0.2">
      <c r="A77" s="51"/>
      <c r="B77" s="5"/>
    </row>
    <row r="79" spans="1:3" ht="17" x14ac:dyDescent="0.2">
      <c r="A79" s="14" t="s">
        <v>46</v>
      </c>
      <c r="B79" s="15">
        <v>684.17899999999997</v>
      </c>
      <c r="C79" s="16" t="s">
        <v>102</v>
      </c>
    </row>
    <row r="80" spans="1:3" ht="17" x14ac:dyDescent="0.2">
      <c r="A80" s="14" t="s">
        <v>47</v>
      </c>
      <c r="B80" s="15">
        <f>-112.5-50</f>
        <v>-162.5</v>
      </c>
      <c r="C80" s="16" t="s">
        <v>102</v>
      </c>
    </row>
    <row r="81" spans="1:9" x14ac:dyDescent="0.2">
      <c r="A81" t="s">
        <v>48</v>
      </c>
      <c r="B81" s="36"/>
      <c r="C81" s="16"/>
    </row>
    <row r="82" spans="1:9" x14ac:dyDescent="0.2">
      <c r="A82" s="2" t="s">
        <v>49</v>
      </c>
      <c r="B82" s="53">
        <f>SUM(B79:B81)</f>
        <v>521.67899999999997</v>
      </c>
    </row>
    <row r="85" spans="1:9" x14ac:dyDescent="0.2">
      <c r="A85" s="54" t="s">
        <v>50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55"/>
    </row>
    <row r="93" spans="1:9" x14ac:dyDescent="0.2">
      <c r="B93" s="55"/>
    </row>
  </sheetData>
  <sheetProtection algorithmName="SHA-512" hashValue="OYteh7NvpUnxx3xDOFfuV3yEwgRC+e6fAcoWSH2kIiKyBPBHaeiBZPdG/sEazm9UQuV2Nt9GO137+o9AJr03Uw==" saltValue="OSkyKYm3NmqhY4TTJ0AZPw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Enablex Group 080124</vt:lpstr>
      <vt:lpstr>SCCI Group 150124</vt:lpstr>
      <vt:lpstr>Tempura 290424</vt:lpstr>
      <vt:lpstr>Affini Technology Group 130624</vt:lpstr>
      <vt:lpstr>Bright Cloud Group 240724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2025-05-23T17:56:06Z</dcterms:created>
  <dcterms:modified xsi:type="dcterms:W3CDTF">2025-05-23T18:18:55Z</dcterms:modified>
</cp:coreProperties>
</file>