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/"/>
    </mc:Choice>
  </mc:AlternateContent>
  <xr:revisionPtr revIDLastSave="0" documentId="13_ncr:1_{57694AB2-0E21-CD4B-8486-F182B1C07F96}" xr6:coauthVersionLast="47" xr6:coauthVersionMax="47" xr10:uidLastSave="{00000000-0000-0000-0000-000000000000}"/>
  <workbookProtection workbookAlgorithmName="SHA-512" workbookHashValue="ynfO4a44UfMoVtr9BS2J/RdvUenLdXDdG6oNMdzki8UIpvlnDCegnatL0Ljz5M7Tuere8B55iXBkPx7DDd+dJw==" workbookSaltValue="i2BOZEyxpwJTqbyej6rcug==" workbookSpinCount="100000" lockStructure="1"/>
  <bookViews>
    <workbookView xWindow="1580" yWindow="1780" windowWidth="26840" windowHeight="14760" xr2:uid="{E0A84147-748C-3140-BB1E-AAFFB9ED81FB}"/>
  </bookViews>
  <sheets>
    <sheet name="Valerie Coltman Holdings 170124" sheetId="1" r:id="rId1"/>
    <sheet name="TSL Assets 190124" sheetId="2" r:id="rId2"/>
    <sheet name="Gwindy 2012 240124" sheetId="3" r:id="rId3"/>
    <sheet name="Robert Heath Group 300124" sheetId="4" r:id="rId4"/>
    <sheet name="Groundtrax Systems 010224" sheetId="5" r:id="rId5"/>
    <sheet name="United Glass Group 010324" sheetId="6" r:id="rId6"/>
    <sheet name="Buxton Lime 270324" sheetId="7" r:id="rId7"/>
    <sheet name="Phoenix Surfacing 010424" sheetId="8" r:id="rId8"/>
    <sheet name="Duality Group 080424" sheetId="9" r:id="rId9"/>
    <sheet name="Alpa Group 090424" sheetId="10" r:id="rId10"/>
    <sheet name="Route One Hol(Wakefield) 090424" sheetId="11" r:id="rId11"/>
    <sheet name="Mick George 030524" sheetId="12" r:id="rId12"/>
    <sheet name="Bristol &amp; Avon Group 170524" sheetId="13" r:id="rId13"/>
    <sheet name="Gas Fast 210524" sheetId="14" r:id="rId14"/>
    <sheet name="Excalon Holdings 110624" sheetId="15" r:id="rId15"/>
    <sheet name="South West Heating Serv 290824" sheetId="16" r:id="rId16"/>
    <sheet name="Cosgrove &amp; Drew 290824" sheetId="17" r:id="rId17"/>
    <sheet name="Amelio Enterprises 031024" sheetId="18" r:id="rId18"/>
    <sheet name="Walter Lilly &amp; Co. 031024" sheetId="19" r:id="rId19"/>
    <sheet name="Wetherby Building Sys 091024" sheetId="20" r:id="rId20"/>
    <sheet name="Slademain 231024" sheetId="21" r:id="rId21"/>
    <sheet name="Eagle Automation Sys 251024" sheetId="22" r:id="rId22"/>
    <sheet name="Albion Drilling Holdings 281024" sheetId="23" r:id="rId23"/>
    <sheet name="Clear Line Holdings 291024" sheetId="24" r:id="rId24"/>
    <sheet name="Empower Energy 291024" sheetId="25" r:id="rId25"/>
    <sheet name="Coleman Cons &amp; Util 291024" sheetId="26" r:id="rId26"/>
    <sheet name="MCS Group Holdings 291024" sheetId="27" r:id="rId2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4" i="27" l="1"/>
  <c r="C53" i="27"/>
  <c r="C55" i="27" s="1"/>
  <c r="B53" i="27"/>
  <c r="B55" i="27" s="1"/>
  <c r="B22" i="27"/>
  <c r="C60" i="27" s="1"/>
  <c r="B58" i="27" l="1"/>
  <c r="C58" i="27"/>
  <c r="B59" i="27"/>
  <c r="C59" i="27"/>
  <c r="B60" i="27"/>
  <c r="B26" i="26" l="1"/>
  <c r="B88" i="26"/>
  <c r="B23" i="26" s="1"/>
  <c r="B17" i="26"/>
  <c r="B57" i="26"/>
  <c r="B38" i="26"/>
  <c r="B59" i="26" s="1"/>
  <c r="B63" i="26" l="1"/>
  <c r="B64" i="26" l="1"/>
  <c r="B62" i="26"/>
  <c r="B63" i="25" l="1"/>
  <c r="B68" i="25"/>
  <c r="B67" i="25"/>
  <c r="B66" i="25"/>
  <c r="B61" i="25"/>
  <c r="B19" i="25"/>
  <c r="B91" i="25"/>
  <c r="C61" i="25"/>
  <c r="C63" i="25" s="1"/>
  <c r="B58" i="25"/>
  <c r="B56" i="25"/>
  <c r="B38" i="25"/>
  <c r="B14" i="25"/>
  <c r="B26" i="25" l="1"/>
  <c r="C66" i="25" s="1"/>
  <c r="C68" i="25"/>
  <c r="C67" i="25"/>
  <c r="B61" i="24" l="1"/>
  <c r="B63" i="24" s="1"/>
  <c r="B20" i="24"/>
  <c r="C92" i="24"/>
  <c r="A87" i="24"/>
  <c r="B89" i="24" s="1"/>
  <c r="B92" i="24" s="1"/>
  <c r="B24" i="24" s="1"/>
  <c r="D63" i="24"/>
  <c r="E61" i="24"/>
  <c r="E63" i="24" s="1"/>
  <c r="D61" i="24"/>
  <c r="E59" i="24"/>
  <c r="C18" i="24"/>
  <c r="B18" i="24" s="1"/>
  <c r="B27" i="24" s="1"/>
  <c r="B16" i="24"/>
  <c r="C14" i="24"/>
  <c r="B14" i="24"/>
  <c r="D67" i="24" l="1"/>
  <c r="E66" i="24"/>
  <c r="D66" i="24"/>
  <c r="B66" i="24"/>
  <c r="E68" i="24"/>
  <c r="D68" i="24"/>
  <c r="B68" i="24"/>
  <c r="E67" i="24"/>
  <c r="C20" i="24"/>
  <c r="B18" i="23" l="1"/>
  <c r="B25" i="23" s="1"/>
  <c r="B86" i="23"/>
  <c r="B88" i="23" s="1"/>
  <c r="B22" i="23" s="1"/>
  <c r="B63" i="23" l="1"/>
  <c r="B61" i="23"/>
  <c r="B18" i="22" l="1"/>
  <c r="C87" i="22"/>
  <c r="A82" i="22"/>
  <c r="B84" i="22" s="1"/>
  <c r="B87" i="22" s="1"/>
  <c r="B22" i="22" s="1"/>
  <c r="B58" i="22"/>
  <c r="B56" i="22"/>
  <c r="C18" i="22"/>
  <c r="B16" i="22"/>
  <c r="B14" i="22"/>
  <c r="B25" i="22" l="1"/>
  <c r="B63" i="22" l="1"/>
  <c r="B62" i="22"/>
  <c r="B51" i="21" l="1"/>
  <c r="B81" i="21"/>
  <c r="B57" i="21"/>
  <c r="B53" i="21"/>
  <c r="B58" i="21" s="1"/>
  <c r="B20" i="21"/>
  <c r="B56" i="21" s="1"/>
  <c r="C84" i="20" l="1"/>
  <c r="B84" i="20"/>
  <c r="B22" i="20" s="1"/>
  <c r="B81" i="20"/>
  <c r="A79" i="20"/>
  <c r="B55" i="20"/>
  <c r="B53" i="20"/>
  <c r="C14" i="20"/>
  <c r="B14" i="20"/>
  <c r="B60" i="20" l="1"/>
  <c r="B59" i="20"/>
  <c r="B58" i="20"/>
  <c r="B19" i="20"/>
  <c r="B82" i="19" l="1"/>
  <c r="B20" i="19" s="1"/>
  <c r="B51" i="19"/>
  <c r="B53" i="19"/>
  <c r="B17" i="19"/>
  <c r="B58" i="19" l="1"/>
  <c r="B57" i="19"/>
  <c r="B56" i="19"/>
  <c r="B82" i="18" l="1"/>
  <c r="B54" i="18"/>
  <c r="B52" i="18"/>
  <c r="B32" i="18"/>
  <c r="B20" i="18"/>
  <c r="B58" i="18" s="1"/>
  <c r="B57" i="18" l="1"/>
  <c r="B59" i="18"/>
  <c r="B25" i="17" l="1"/>
  <c r="B18" i="17"/>
  <c r="B61" i="17" s="1"/>
  <c r="B87" i="17"/>
  <c r="B22" i="17" s="1"/>
  <c r="B85" i="17"/>
  <c r="B54" i="17"/>
  <c r="B56" i="17" s="1"/>
  <c r="B58" i="17" s="1"/>
  <c r="B16" i="17"/>
  <c r="B12" i="17"/>
  <c r="B18" i="16" l="1"/>
  <c r="B25" i="16" s="1"/>
  <c r="I109" i="16"/>
  <c r="I105" i="16"/>
  <c r="H102" i="16"/>
  <c r="J111" i="16" s="1"/>
  <c r="B57" i="16" s="1"/>
  <c r="E97" i="16"/>
  <c r="B93" i="16"/>
  <c r="B38" i="16"/>
  <c r="B36" i="16"/>
  <c r="B35" i="16"/>
  <c r="B22" i="16"/>
  <c r="B16" i="16"/>
  <c r="B60" i="16" l="1"/>
  <c r="B62" i="16" s="1"/>
  <c r="B67" i="16" s="1"/>
  <c r="B37" i="16"/>
  <c r="B65" i="16"/>
  <c r="B66" i="16"/>
  <c r="B53" i="15" l="1"/>
  <c r="B55" i="15"/>
  <c r="B20" i="15"/>
  <c r="B84" i="15"/>
  <c r="D51" i="15"/>
  <c r="D53" i="15" s="1"/>
  <c r="D55" i="15" s="1"/>
  <c r="C51" i="15"/>
  <c r="C53" i="15" s="1"/>
  <c r="C55" i="15" s="1"/>
  <c r="B51" i="15"/>
  <c r="B42" i="15"/>
  <c r="B38" i="15"/>
  <c r="B34" i="15"/>
  <c r="B32" i="15"/>
  <c r="B17" i="15"/>
  <c r="D60" i="15" l="1"/>
  <c r="B58" i="15"/>
  <c r="D58" i="15"/>
  <c r="B59" i="15"/>
  <c r="D59" i="15"/>
  <c r="B60" i="15"/>
  <c r="B86" i="14" l="1"/>
  <c r="B60" i="14"/>
  <c r="B54" i="14"/>
  <c r="B56" i="14" s="1"/>
  <c r="B23" i="14"/>
  <c r="B61" i="14" s="1"/>
  <c r="B17" i="14"/>
  <c r="B59" i="14" l="1"/>
  <c r="B16" i="13" l="1"/>
  <c r="B87" i="13"/>
  <c r="B21" i="13" s="1"/>
  <c r="B55" i="13"/>
  <c r="B57" i="13" s="1"/>
  <c r="B12" i="13"/>
  <c r="B24" i="13" l="1"/>
  <c r="B62" i="13" s="1"/>
  <c r="B60" i="13" l="1"/>
  <c r="B61" i="13"/>
  <c r="B60" i="12" l="1"/>
  <c r="B62" i="12" s="1"/>
  <c r="B28" i="12"/>
  <c r="B20" i="12"/>
  <c r="B92" i="12"/>
  <c r="B25" i="12" s="1"/>
  <c r="C89" i="12"/>
  <c r="B89" i="12"/>
  <c r="A87" i="12"/>
  <c r="B66" i="12" l="1"/>
  <c r="B65" i="12"/>
  <c r="B67" i="12"/>
  <c r="B84" i="11" l="1"/>
  <c r="B53" i="11"/>
  <c r="B51" i="11"/>
  <c r="B34" i="11"/>
  <c r="C33" i="11"/>
  <c r="B33" i="11"/>
  <c r="B55" i="11" s="1"/>
  <c r="B31" i="11"/>
  <c r="B20" i="11"/>
  <c r="B17" i="11"/>
  <c r="B60" i="11" l="1"/>
  <c r="B58" i="11"/>
  <c r="B59" i="11"/>
  <c r="B84" i="10" l="1"/>
  <c r="C51" i="10"/>
  <c r="C53" i="10" s="1"/>
  <c r="B51" i="10"/>
  <c r="B53" i="10" s="1"/>
  <c r="B20" i="10"/>
  <c r="C58" i="10" l="1"/>
  <c r="B56" i="10"/>
  <c r="C56" i="10"/>
  <c r="B57" i="10"/>
  <c r="C57" i="10"/>
  <c r="B58" i="10"/>
  <c r="B26" i="9" l="1"/>
  <c r="B88" i="9"/>
  <c r="B23" i="9" s="1"/>
  <c r="B57" i="9"/>
  <c r="B18" i="9"/>
  <c r="B86" i="9"/>
  <c r="B55" i="9"/>
  <c r="B63" i="9" l="1"/>
  <c r="B59" i="9"/>
  <c r="B62" i="9"/>
  <c r="B64" i="9" l="1"/>
  <c r="B61" i="8" l="1"/>
  <c r="B63" i="8" s="1"/>
  <c r="B23" i="8"/>
  <c r="B18" i="8"/>
  <c r="G120" i="8"/>
  <c r="H120" i="8" s="1"/>
  <c r="F118" i="8"/>
  <c r="B91" i="8" s="1"/>
  <c r="B94" i="8" s="1"/>
  <c r="B27" i="8" s="1"/>
  <c r="J114" i="8"/>
  <c r="J122" i="8" s="1"/>
  <c r="G114" i="8"/>
  <c r="G122" i="8" s="1"/>
  <c r="H112" i="8"/>
  <c r="H110" i="8"/>
  <c r="F108" i="8"/>
  <c r="F114" i="8" s="1"/>
  <c r="F122" i="8" s="1"/>
  <c r="H122" i="8" s="1"/>
  <c r="C59" i="8"/>
  <c r="C61" i="8" s="1"/>
  <c r="C63" i="8" s="1"/>
  <c r="B59" i="8"/>
  <c r="B16" i="8"/>
  <c r="B14" i="8"/>
  <c r="H118" i="8" l="1"/>
  <c r="H108" i="8"/>
  <c r="H114" i="8" s="1"/>
  <c r="B12" i="8"/>
  <c r="B30" i="8" s="1"/>
  <c r="C68" i="8" l="1"/>
  <c r="B68" i="8"/>
  <c r="B66" i="8"/>
  <c r="C66" i="8"/>
  <c r="C67" i="8"/>
  <c r="B67" i="8"/>
  <c r="B57" i="7" l="1"/>
  <c r="B90" i="7"/>
  <c r="B18" i="7"/>
  <c r="B26" i="7" s="1"/>
  <c r="B55" i="7"/>
  <c r="B38" i="7"/>
  <c r="B36" i="7"/>
  <c r="B23" i="7"/>
  <c r="B63" i="7" l="1"/>
  <c r="B62" i="7"/>
  <c r="B59" i="7"/>
  <c r="B64" i="7" s="1"/>
  <c r="B90" i="6" l="1"/>
  <c r="B25" i="6" s="1"/>
  <c r="B58" i="6"/>
  <c r="B60" i="6" s="1"/>
  <c r="B17" i="6"/>
  <c r="B22" i="6" l="1"/>
  <c r="B65" i="6"/>
  <c r="B64" i="6"/>
  <c r="B63" i="6"/>
  <c r="B26" i="5" l="1"/>
  <c r="B19" i="5"/>
  <c r="C95" i="5"/>
  <c r="A90" i="5"/>
  <c r="B92" i="5" s="1"/>
  <c r="B95" i="5" s="1"/>
  <c r="B23" i="5" s="1"/>
  <c r="B63" i="5"/>
  <c r="B65" i="5" s="1"/>
  <c r="B39" i="5"/>
  <c r="B38" i="5"/>
  <c r="B17" i="5"/>
  <c r="C15" i="5"/>
  <c r="B15" i="5" s="1"/>
  <c r="C19" i="5" l="1"/>
  <c r="B70" i="5" l="1"/>
  <c r="B69" i="5"/>
  <c r="B55" i="4" l="1"/>
  <c r="B89" i="4"/>
  <c r="B57" i="4"/>
  <c r="B16" i="4"/>
  <c r="B24" i="4" s="1"/>
  <c r="B62" i="4" l="1"/>
  <c r="B60" i="4"/>
  <c r="B61" i="4"/>
  <c r="B62" i="3" l="1"/>
  <c r="B64" i="3" s="1"/>
  <c r="B27" i="3"/>
  <c r="B20" i="3"/>
  <c r="C93" i="3"/>
  <c r="B93" i="3"/>
  <c r="B24" i="3" s="1"/>
  <c r="B90" i="3"/>
  <c r="C62" i="3"/>
  <c r="C64" i="3" s="1"/>
  <c r="B18" i="3"/>
  <c r="B16" i="3"/>
  <c r="B67" i="3" l="1"/>
  <c r="C69" i="3"/>
  <c r="B69" i="3"/>
  <c r="C68" i="3"/>
  <c r="B68" i="3"/>
  <c r="C67" i="3"/>
  <c r="B20" i="2" l="1"/>
  <c r="B27" i="2" s="1"/>
  <c r="B65" i="2" s="1"/>
  <c r="B89" i="2"/>
  <c r="B58" i="2"/>
  <c r="B60" i="2" s="1"/>
  <c r="B24" i="2"/>
  <c r="B63" i="2" l="1"/>
  <c r="B64" i="2"/>
  <c r="B84" i="1" l="1"/>
  <c r="B20" i="1" s="1"/>
  <c r="C53" i="1"/>
  <c r="C51" i="1"/>
  <c r="B51" i="1"/>
  <c r="B53" i="1" s="1"/>
  <c r="B49" i="1"/>
  <c r="B12" i="1"/>
  <c r="C58" i="1" l="1"/>
  <c r="B58" i="1"/>
  <c r="C57" i="1"/>
  <c r="B57" i="1"/>
  <c r="C56" i="1"/>
  <c r="B56" i="1"/>
  <c r="B17" i="1"/>
</calcChain>
</file>

<file path=xl/sharedStrings.xml><?xml version="1.0" encoding="utf-8"?>
<sst xmlns="http://schemas.openxmlformats.org/spreadsheetml/2006/main" count="1760" uniqueCount="391">
  <si>
    <t>Target Company</t>
  </si>
  <si>
    <t>Valerie Coltman Holdings Limited (Coltman Precast Concrete)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</si>
  <si>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</si>
  <si>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</si>
  <si>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</si>
  <si>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</si>
  <si>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</si>
  <si>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</si>
  <si>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</si>
  <si>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IBstock plc Annual Report and Accounts 2023; note 28. Business combinations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</si>
  <si>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</si>
  <si>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</si>
  <si>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</si>
  <si>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</si>
  <si>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</si>
  <si>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</si>
  <si>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</si>
  <si>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Coltman Precast Concrete Limited financial statements for the year ended 31/03/2024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</si>
  <si>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</si>
  <si>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</si>
  <si>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</si>
  <si>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</si>
  <si>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</si>
  <si>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</si>
  <si>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</si>
  <si>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</si>
  <si>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</si>
  <si>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</si>
  <si>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</si>
  <si>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</si>
  <si>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</si>
  <si>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</si>
  <si>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 Coltman Precast Concrete Limited financial statements for the year ended 31/03/2024; Valerie Coltman Holdings Limited financial statements for the year ended 31/03/2024</t>
  </si>
  <si>
    <t>Sub-total</t>
  </si>
  <si>
    <t>EV/Revenue Multiple</t>
  </si>
  <si>
    <t>EV/EBIT Multiple</t>
  </si>
  <si>
    <t>EV/EBITDA Multiple</t>
  </si>
  <si>
    <t>Source Data</t>
  </si>
  <si>
    <t>Coltman Precast Concrete Limited financial statements for the year ended 31/03/2024</t>
  </si>
  <si>
    <t>Valerie Coltman Holdings Limited financial statements for the year ended 31/03/2024</t>
  </si>
  <si>
    <t>Valerie Coltman Holdings Limited PSC02 notice dated 05/12/2023</t>
  </si>
  <si>
    <t>Ibstock plc press release dated 17/01/2024</t>
  </si>
  <si>
    <t>Ibstock plc news release dated 31/01/2024</t>
  </si>
  <si>
    <t>Ibstock plc press release dated 06/03/2024</t>
  </si>
  <si>
    <t>Cash and cash Equivalents</t>
  </si>
  <si>
    <t>Debt</t>
  </si>
  <si>
    <t>Lease Liabilities</t>
  </si>
  <si>
    <t>© 2025 Business Valuation Benchmarks Ltd</t>
  </si>
  <si>
    <t>TSL Assets Limited</t>
  </si>
  <si>
    <t>Source: Brickability Group plc press release dated 16/07/2024; note 8 Business combinations</t>
  </si>
  <si>
    <t>Shares consideration (GBP)</t>
  </si>
  <si>
    <t>Deferred consideration (GBP)</t>
  </si>
  <si>
    <t>Fair-value of contingent consideration (GBP)</t>
  </si>
  <si>
    <t>Total consideration</t>
  </si>
  <si>
    <t>Source: TSL Assets Limited financial statements for the year ended 31/08/2023</t>
  </si>
  <si>
    <t>TSL Assets Limited financial statements for the year ended 31/08/2023</t>
  </si>
  <si>
    <t>Brickability Group plc press release dated 22/01/2024</t>
  </si>
  <si>
    <t>TSL Assets Limited PSC02 notice dated 02/02/2024</t>
  </si>
  <si>
    <t>Brickability Group plc press release dated 16/07/2024</t>
  </si>
  <si>
    <t>Gwindy 2012 Limited (JR Industries)</t>
  </si>
  <si>
    <t>SEK</t>
  </si>
  <si>
    <t>SEK/GBP Exchange Rate:</t>
  </si>
  <si>
    <t>Source: www.oanda.com - as at 24/01/2024</t>
  </si>
  <si>
    <t>Consideration (GBP)</t>
  </si>
  <si>
    <t>Source: Sdiptech AB Interim Report 30 June 2024; note 7 Business Acquisitions</t>
  </si>
  <si>
    <t>Fair Value of contingent consideration (GBP)</t>
  </si>
  <si>
    <t>Source: Gwindy 2012 Limited consolidated financial statements for the year ended 31/12/2023</t>
  </si>
  <si>
    <t>Gwindy 2012 Limited consolidated financial statements for the year ended 31/12/2023</t>
  </si>
  <si>
    <t>Gwindy 2012 Limited PSC02 statement dated 30/01/2024</t>
  </si>
  <si>
    <t>Sdiptech AB press release dated 24/01/2024</t>
  </si>
  <si>
    <t>Sdiptech AB Interim Report 30 June 2024</t>
  </si>
  <si>
    <t>Net debt</t>
  </si>
  <si>
    <t>Robert Heath Group Limited</t>
  </si>
  <si>
    <t>Source: Daikin Airconditioning UK Limited Annual Report and Financial Statements for the year ended 31/03/2024; note 15 Investments; net consideration</t>
  </si>
  <si>
    <t>Source: Daikin Airconditioning UK Limited Annual Report and Financial Statements for the year ended 31/03/2024; note 15 Investments</t>
  </si>
  <si>
    <t xml:space="preserve">Total </t>
  </si>
  <si>
    <t>Source: Robert Heath Group Limited consolidated financial statements for the year ended 30/06/2023</t>
  </si>
  <si>
    <t>Robert Heath Group Limited consolidated financial statements for the year ended 30/06/2023</t>
  </si>
  <si>
    <t>Robert Heath Group financial statements for the year ended 30/06/2024</t>
  </si>
  <si>
    <t>Robert Heath Heating Limited financial statements for the year ended 30/06/2024</t>
  </si>
  <si>
    <t>Ionize Limited financial statements for the year ended 30/06/2024</t>
  </si>
  <si>
    <t>Robert Heath Group Limited PSC02 dated 13/02/2024</t>
  </si>
  <si>
    <t>Daikin Airconditioning UK Limited Annual Report and Financial Statements for the year ended 31/03/2024</t>
  </si>
  <si>
    <t>Daikin Air Conditioning UK Ltd press release dated 31/01/2024</t>
  </si>
  <si>
    <t>00/00/2000</t>
  </si>
  <si>
    <t>Source:</t>
  </si>
  <si>
    <t>Groundtrax Systems Limited</t>
  </si>
  <si>
    <t>EUR</t>
  </si>
  <si>
    <t>EUR/GBP Exchange Rate:</t>
  </si>
  <si>
    <t>Source: www.oanda.com - as at 01/02/2024</t>
  </si>
  <si>
    <t>Source: Origin Enterprises plc Annual Report 2024 - note 33 Acquisition of subsidiary undertakings; Origin Enterprises plc interim results statement 31/01/2024 - note 13 Acquisition of subsidiary undertakings - deducted £755k relating to unrelated acquisition of business and assets of Suregreen reported in the PPA.</t>
  </si>
  <si>
    <t>Source: Origin Enterprises plc Annual Report 2024; note 25 Provisions for liabilities (i)  Groundtrax Systems Limited (‘Groundtrax’) in February 2024: €2.0 million</t>
  </si>
  <si>
    <t>Source: Origin Enterprises plc Annual Report 2024 - note 33 Acquisition of subsidiary undertakings; Origin Enterprises plc interim results statement 31/01/2024 - note 13 Acquisition of subsidiary undertakings</t>
  </si>
  <si>
    <t>Profit before tax</t>
  </si>
  <si>
    <t>Note: (a) + (b)</t>
  </si>
  <si>
    <t>Taxation (a)</t>
  </si>
  <si>
    <t>Source: Groundtrax Systems Limited financial statements for the year ended 31/01/2024; note 7 Creditors: Amounts falling due within one year</t>
  </si>
  <si>
    <t>Profit after tax (b)</t>
  </si>
  <si>
    <t>Source: Groundtrax Systems Limited financial statements for the year ended 31/01/2024; note 7 Creditors: Amounts falling due within one year; Statement of Changes in Equity</t>
  </si>
  <si>
    <t>Source: Groundtrax Systems Limited financial statements for the year ended 31/01/2024</t>
  </si>
  <si>
    <t>N/A</t>
  </si>
  <si>
    <t>Groundtrax Systems Limited financial statements for the year ended 31/01/2024</t>
  </si>
  <si>
    <t>Groundtrax Systems Limited PSC02 notice dated 02/02/2024</t>
  </si>
  <si>
    <t>Origin Enterprises plc interim results statement 31/01/2024 dated 05/03/2024</t>
  </si>
  <si>
    <t>Origin Enterprises plc press release dated 24/09/2024</t>
  </si>
  <si>
    <t>Origin Enterprises plc Annual Report 2024</t>
  </si>
  <si>
    <t>Note: The company does not report any bank debt therefore net finance costs are assumed to be immaterial and PBT is used as proxy for operating profit</t>
  </si>
  <si>
    <t>United Glass Group Ltd</t>
  </si>
  <si>
    <t>Source: Duke Capital Limited press release dated 04/03/2024; Duke Capital Limited press release dated 27/06/2024</t>
  </si>
  <si>
    <t>Percentage acquired:</t>
  </si>
  <si>
    <t>Source: Duke Capital Limited press release dated 04/03/2024; Duke Capital Limited press release dated 27/06/2024; "we had increased our equity stake in existing capital partner United Glass Group ("UGG") from 30.0% to 73.8%."</t>
  </si>
  <si>
    <t>Implied value</t>
  </si>
  <si>
    <t>Net debt - as at 30/11/2023</t>
  </si>
  <si>
    <t>Source: United Glass Group Limited consolidated financial statements for the ear ended 30/11/2023; see below</t>
  </si>
  <si>
    <t>Source: United Glass Group Limited consolidated financial statements for the ear ended 30/11/2023</t>
  </si>
  <si>
    <t>Impairment of Tangible Fixed Assets</t>
  </si>
  <si>
    <t>United Glass Group Limited consolidated financial statements for the ear ended 30/11/2023</t>
  </si>
  <si>
    <t>Duke Capital Limited press release dated 04/03/2024</t>
  </si>
  <si>
    <t>United Glass Group Limited PSC02 notice dated 02/04/2024</t>
  </si>
  <si>
    <t>Duke Capital Limited press release dated 27/06/2024</t>
  </si>
  <si>
    <t>Bank Loans</t>
  </si>
  <si>
    <t>Other Loans</t>
  </si>
  <si>
    <t>Source: United Glass Group Limited consolidated financial statements for the ear ended 30/11/2023; £11.6m secured interest bearing loan relates to Duke Capital Limited previously Duke Royalty Limited. £0.25m unsecured interest bearing loan relates to Duke Capital Limited. £0.68m relates to unsecured interest bearing loan notes.</t>
  </si>
  <si>
    <t>Buxton Lime Limited (prev.Tarmac Shelfco Limited)</t>
  </si>
  <si>
    <t>Source: SigmaRoc plc press release dated 09/09/2024; note 18 Business combination</t>
  </si>
  <si>
    <t>Purchase of Shareholder Loan</t>
  </si>
  <si>
    <t>Source: SigmaRoc plc press release dated 09/09/2024; note 18 Business combination; Buxton Lime Limited (prev. Tarmac Shelfco Limited) financial statements for the period ended 31/12/2023; Relates to loan with Tarmac Cement Limited, which was settled when ownership transferred to SigmaRoc plc on 27/03/2024</t>
  </si>
  <si>
    <t>Source: www.oanda.com - as at 27/03/2024</t>
  </si>
  <si>
    <t>Source: SigmaRoc plc press release dated 04/03/2024</t>
  </si>
  <si>
    <t>Estimated Depreciation of Tangible Assets</t>
  </si>
  <si>
    <t>Source: Buxton Lime Limited (prev. Tarmac Shelfco Limited) financial statements for the period ended 31/12/2023; Annualised depreciation charge for the year ended 31/12/2022 based on the expense for the 41 day period 20/11/2023 to 31/12/2023 of £0.33m relating to Tangible Assets of £25.5m transferred into Buxton Lime Limited from Tarmac Cement Limited on the 20/11/2023.</t>
  </si>
  <si>
    <t>Buxton Lime Limited (prev. Tarmac Shelfco Limited) financial statements for the period ended 31/12/2023</t>
  </si>
  <si>
    <t>Buxton Lime Limited PSC02 notice dated 27/03/2024</t>
  </si>
  <si>
    <t>SigmaRoc plc press release dated 22/11/2023</t>
  </si>
  <si>
    <t>SigmaRoc plc press release dated 04/03/2024</t>
  </si>
  <si>
    <t>SigmaRoc plc press release dated 27/03/2024</t>
  </si>
  <si>
    <t>SigmaRoc plc press release dated 09/09/2024</t>
  </si>
  <si>
    <t>Phoenix Surfacing Limited</t>
  </si>
  <si>
    <t>Post-completion payment (GBP)</t>
  </si>
  <si>
    <t>Source: Source: Breedon Group plc press release dated 24/07/2024; note 11 Acquisitions</t>
  </si>
  <si>
    <t>Source: Phoenix Surfacing Limited financial statements for the year ended 31/03/2024</t>
  </si>
  <si>
    <t>Source: Phoenix Surfacing Limited financial statements for the year ended 31/03/2024; re. professional and settlement fees in relation to the sale of the company</t>
  </si>
  <si>
    <t>Phoenix Surfacing Limited financial statements for the year ended 31/03/2024</t>
  </si>
  <si>
    <t>Eco-Asphalt Supplies Limited financial statements for the year ended 30/06/2023</t>
  </si>
  <si>
    <t>www.marketscreener.com "Breedon Group plc acquired Eco Asphalt Supplies for an EV £5.5 million" dated 05/03/2024</t>
  </si>
  <si>
    <t>Breedon Group plc press release dated 02/04/2024</t>
  </si>
  <si>
    <t>Phoenix Surfacing Limited PSC02 notice dated 02/04/2024</t>
  </si>
  <si>
    <t>Breedon Group plc press release dated 24/07/2024</t>
  </si>
  <si>
    <t>Eco-Asphalt Supplies Limited</t>
  </si>
  <si>
    <t>Total</t>
  </si>
  <si>
    <t>As reported by acquirer</t>
  </si>
  <si>
    <t>Allocation</t>
  </si>
  <si>
    <r>
      <t xml:space="preserve">PPA </t>
    </r>
    <r>
      <rPr>
        <i/>
        <vertAlign val="superscript"/>
        <sz val="11"/>
        <color theme="1"/>
        <rFont val="Calibri (Body)"/>
      </rPr>
      <t>1</t>
    </r>
  </si>
  <si>
    <t>Cash consideration</t>
  </si>
  <si>
    <t>Source: Breedon Group plc press release dated 24/07/2024; note 11 Acquisitions</t>
  </si>
  <si>
    <t>Post-completion payment</t>
  </si>
  <si>
    <t>Deferred consideration</t>
  </si>
  <si>
    <r>
      <t xml:space="preserve">Less:  Cash and cash equivalents </t>
    </r>
    <r>
      <rPr>
        <vertAlign val="superscript"/>
        <sz val="11"/>
        <color theme="1"/>
        <rFont val="Calibri (Body)"/>
      </rPr>
      <t>2</t>
    </r>
  </si>
  <si>
    <r>
      <t xml:space="preserve">Enterprise Value </t>
    </r>
    <r>
      <rPr>
        <vertAlign val="superscript"/>
        <sz val="11"/>
        <color theme="1"/>
        <rFont val="Calibri (Body)"/>
      </rPr>
      <t>4</t>
    </r>
  </si>
  <si>
    <t>Balance sheet balances</t>
  </si>
  <si>
    <t>Cash at bank</t>
  </si>
  <si>
    <t>Source: Phoenix Surfacing Limited financial statements for the year ended 31/03/2023; Eco-Asphalt Supplies Limited financial statements for the year ended 30/06/2023</t>
  </si>
  <si>
    <t>Bank debt</t>
  </si>
  <si>
    <t>Source: Eco-Asphalt Supplies Limited financial statements for the year ended 30/06/2023</t>
  </si>
  <si>
    <t>Assumptions:</t>
  </si>
  <si>
    <t xml:space="preserve">1 . The acquirer Breedon reported the acquisition of Phoenix Surfacing and Eco-Asphalt together. </t>
  </si>
  <si>
    <t>2. Cash acquired allocated to Phoenix Surfacing as cash at bank as at 31/03/2023 is £3k</t>
  </si>
  <si>
    <t>4. It was report that Breedon Group plc acquired Eco-Asphalt Supplies Limited for an enterprise value of £5.5 million. Source: www.marketscreener.com "Breedon Group plc acquired Eco Asphalt Supplies for an EV £5.5 million" dated 05/03/2024</t>
  </si>
  <si>
    <t>Source: BVB - Allocation of consideration for the acquisition of Phoenix Surfacing Limited - see below</t>
  </si>
  <si>
    <t>Allocation of consideration for the acquisition of Phoenix Surfacing Limited</t>
  </si>
  <si>
    <r>
      <t xml:space="preserve">Add: Borrowings </t>
    </r>
    <r>
      <rPr>
        <vertAlign val="superscript"/>
        <sz val="11"/>
        <color theme="1"/>
        <rFont val="Calibri (Body)"/>
      </rPr>
      <t>3</t>
    </r>
  </si>
  <si>
    <t>3. Bank debt allocated to Eco-Asphalt Supplies as at the year ended 30/06/2023 a borrowing faculty with a balance of c.1m, whilst Phoenix Surfacing did not report any borrowings</t>
  </si>
  <si>
    <t>Duality Group Limited</t>
  </si>
  <si>
    <t>Source: Cap10 4Netzero Bidco Limited consolidated financial statements for the year ended 30/09/2023</t>
  </si>
  <si>
    <t>Loan Notes (GBP)</t>
  </si>
  <si>
    <t>Net cash - as at 31/03/2024</t>
  </si>
  <si>
    <t>Source: Duality Group Limited consolidated financial statements for the year ended 31/03/2024</t>
  </si>
  <si>
    <t>Duality Group Limited consolidated financial statements for the year ended 31/03/2024</t>
  </si>
  <si>
    <t>Duality Group Limited PSC02 notice dated 15/04/2024</t>
  </si>
  <si>
    <t>Cap10 4Netzero Bidco Limited consolidated financial statements for the year ended 30/09/2023</t>
  </si>
  <si>
    <t>Cao10 Partners LLP press release dated 11/04/2024</t>
  </si>
  <si>
    <t>Bank loan</t>
  </si>
  <si>
    <t>Net cash</t>
  </si>
  <si>
    <t>Alpa Group Limited (Next Energy Solutions)</t>
  </si>
  <si>
    <t>Source: DCC plc full year results 31/03/2024; note 14. Events after the Balance Sheet Date; approximate enterprise value</t>
  </si>
  <si>
    <t>Source: Next Energy Solutions Ltd financial statements for the year ended 31/03/2024</t>
  </si>
  <si>
    <t>Next Energy Solutions Ltd financial statements for the year ended 31/03/2023</t>
  </si>
  <si>
    <t>Alpa Group Limited unaudited financial statements for the year ended 31/03/2024</t>
  </si>
  <si>
    <t>Certas Energy UK Limited annual report and financial statements for the year ended 31/03/2024</t>
  </si>
  <si>
    <t>Alpa Group Limited PSC02 notice dated 19/04/2024</t>
  </si>
  <si>
    <t>DCC plc press release dated 14/05/2024</t>
  </si>
  <si>
    <t>DCC plc full year results 31/03/2024</t>
  </si>
  <si>
    <t xml:space="preserve">Source: </t>
  </si>
  <si>
    <t>Route One Holdings (Wakefield) Limited</t>
  </si>
  <si>
    <t>Source: Renew Holdings plc Annual Report and Accounts 2024; note 33b Acquisition of subsidiary undertaking – Route One Holdings (Wakefield) Ltd</t>
  </si>
  <si>
    <t>Annualised</t>
  </si>
  <si>
    <t>5 months 20 days (174 days)</t>
  </si>
  <si>
    <t>Route One Holdings (Wakefield) Limited financial statements for the year ended 31/03/2023</t>
  </si>
  <si>
    <t>Renew Holdings plc press release dated 09/04/2024</t>
  </si>
  <si>
    <t>Renew Holdings plc Annual Report and Accounts 2024</t>
  </si>
  <si>
    <t>Note: Company no external bank debt at the date of acquisition, therefore finance costs are assumed to be immaterial and Profit before tax is used as proxy for Operating profit</t>
  </si>
  <si>
    <t>Source: Route One Holdings (Wakefield) Limited financial statements for the year ended 31/03/2023; Route One Infrastructure Limited financial statements for the year ended 31/03/2023; year end 31/03/2023 used as estimate for year end 30/09/2024</t>
  </si>
  <si>
    <t>Route One Infrastructure Limited financial statements for the year ended 31/03/2023</t>
  </si>
  <si>
    <t>Mick George Limited</t>
  </si>
  <si>
    <t>Source: www.oanda.com - as at 03/05/2024</t>
  </si>
  <si>
    <t>Source: Hanson Quarry Products Europe Limited annual report and financial statements for the year ended 31/12/2023; note 34 post balance sheet events</t>
  </si>
  <si>
    <t>Loan note (GBP)</t>
  </si>
  <si>
    <t>Net debt - as at 30/09/2023</t>
  </si>
  <si>
    <t>Source: Mick George Limited consolidated financial statements for the year ended 30/09/2023</t>
  </si>
  <si>
    <t>Source: Mick George Limited consolidated financial statements for the year ended 30/09/2023; continuing  operations</t>
  </si>
  <si>
    <t>Source: Mick George Limited consolidated financial statements for the year ended 30/09/2023; relate to professional fees</t>
  </si>
  <si>
    <t>Impairment of Tangible Assets</t>
  </si>
  <si>
    <t>Mick George Limited consolidated financial statements for the year ended 30/09/2023</t>
  </si>
  <si>
    <t xml:space="preserve">Heidelberg Materials AG press release dated 12/12/2022 </t>
  </si>
  <si>
    <t>Mick George Limited PSC02 notice dated 14/05/2024</t>
  </si>
  <si>
    <t>Hanson Quarry Products Europe Limited annual report and financial statements for the year ended 31/12/2023</t>
  </si>
  <si>
    <t>Heidelberg Materials AG Half-Year Financial Report 2024</t>
  </si>
  <si>
    <t>Cash and cash Equivalents - as at 03/05/2023</t>
  </si>
  <si>
    <t>Bristol &amp; Avon Group Limited</t>
  </si>
  <si>
    <t>Cash at bank and in hand</t>
  </si>
  <si>
    <t>Source: Bristol &amp; Avon Group Limited financial statements for the year ended 31/12/2023</t>
  </si>
  <si>
    <t>Bristol &amp; Avon Group Limited financial statements for the year ended 31/12/2023</t>
  </si>
  <si>
    <t>Bristol &amp; Avon Group Limited PSC02 dated 30/05/2024</t>
  </si>
  <si>
    <t>Heidelberg Materials AG press release dated 12/12/2024</t>
  </si>
  <si>
    <t>Cash at bank and in hand - as at 31/12/2023</t>
  </si>
  <si>
    <t>Gas Fast Limited</t>
  </si>
  <si>
    <t>Enterprise value (GBP)</t>
  </si>
  <si>
    <t>Source: Wickes Group plc press release dated 10/09/2024; note 6 Acquisition of Gasfast Limited (T/A Solar Fast); "The group acquired the 51% equity stake from the Solar Fast founders based on a valuation for 100% of the Business of 7x EBITDA delivered in calendar year 2024, with a minimum valuation for 100% of the Business of £10.0m and a maximum of £36.0m (excluding adjustments for cash, working capital and debt)." Enterprise value of £23.0m equals the mid-point between £10.0m to £36.0m</t>
  </si>
  <si>
    <t>Source: Wickes Group plc press release dated 10/09/2024; note 6 Acquisition of Gasfast Limited (T/A Solar Fast)</t>
  </si>
  <si>
    <t>Source: Gas Fast Limited financial statements for the year ended 30/04/2024</t>
  </si>
  <si>
    <t>Gas Fast Limited financial statements for the year ended 30/04/2024</t>
  </si>
  <si>
    <t>Wickes Group plc press release dated 19/03/2024</t>
  </si>
  <si>
    <t>Wickes Group plc press release dated 21 May 2024</t>
  </si>
  <si>
    <t>Wickes Group plc press release dated 10/09/2024</t>
  </si>
  <si>
    <t>Gas Fast Limited PSC02 notice dated 22/05/2024</t>
  </si>
  <si>
    <t>Excalon Holdings Limited</t>
  </si>
  <si>
    <t>Source: Renew Holdings plc Annual Report and Accounts 2024; note 33c Acquisition of subsidiary undertaking – Excalon Holdings Ltd; excludes earn-out of up to £4m</t>
  </si>
  <si>
    <t>17 months</t>
  </si>
  <si>
    <t>Actual</t>
  </si>
  <si>
    <t>Source: Excalon Limited financial statements for the year ended 30/09/2024</t>
  </si>
  <si>
    <t>Other - Group management fees</t>
  </si>
  <si>
    <t>Excalon Limited financial statements for the year ended 30/09/2024</t>
  </si>
  <si>
    <t>Renew Holdings plc press release dated  11/06/2024</t>
  </si>
  <si>
    <t>Excalon Holdings Limited PSC02 notice dated 17/06/2024</t>
  </si>
  <si>
    <t>South West Heating Services Ltd</t>
  </si>
  <si>
    <t xml:space="preserve">Source: Earnz plc press release dated 08/08/2024 </t>
  </si>
  <si>
    <t>Contingent consideration (GBP)</t>
  </si>
  <si>
    <t>Source: Earnz plc press release dated 08/08/2024; contingent deferred consideration of up to £0.3 million</t>
  </si>
  <si>
    <t>Net cash - as at 30/06/2024</t>
  </si>
  <si>
    <t>Source: South West Heating Services Ltd financial statements for the year ended 30/06/2024; see below</t>
  </si>
  <si>
    <t>9 months</t>
  </si>
  <si>
    <t>Note: implied operating profit</t>
  </si>
  <si>
    <t>Source: South West Heating Services Ltd financial statements for the year ended 30/06/2024</t>
  </si>
  <si>
    <t>Finance costs</t>
  </si>
  <si>
    <t>Source: see below</t>
  </si>
  <si>
    <t>South West Heating Services Ltd financial statements for the year ended 30/06/2024</t>
  </si>
  <si>
    <t xml:space="preserve">Earnz plc press release dated 08/08/2024 </t>
  </si>
  <si>
    <t>Earnz plc press release dated 29/08/2024</t>
  </si>
  <si>
    <t>South West Heating Services Ltd PSC02 notice dated 05/09/2024</t>
  </si>
  <si>
    <t>www.bankofengland.co.uk/monetary-policy/the-interest-rate-bank-rate; retrieved on 15/01/2025</t>
  </si>
  <si>
    <t>www.business.hsbc.uk/en-gb/interest-rates; retrieved on 15/01/2025</t>
  </si>
  <si>
    <t>For the Year Ended 30/06/2024</t>
  </si>
  <si>
    <t>Year Ended 30/06/2023</t>
  </si>
  <si>
    <t>Year Ended 30/06/2024</t>
  </si>
  <si>
    <t>Average Balance</t>
  </si>
  <si>
    <t>Interest Rate</t>
  </si>
  <si>
    <t>Estimated Interest Expense</t>
  </si>
  <si>
    <t>£000s</t>
  </si>
  <si>
    <t>%</t>
  </si>
  <si>
    <t>Balance of Bank Loans and Overdrafts</t>
  </si>
  <si>
    <t>Interest Rate as at 29/06/2023</t>
  </si>
  <si>
    <t>Source: www.bankofengland.co.uk/monetary-policy/the-interest-rate-bank-rate; retrieved on 15/01/2025</t>
  </si>
  <si>
    <t>Interest Rate as at 21/06/2024</t>
  </si>
  <si>
    <t>Average Interest Rate for YE 30/06/2024</t>
  </si>
  <si>
    <t>HSBC Lending Margin over BoE Rate</t>
  </si>
  <si>
    <t>Source: www.business.hsbc.uk/en-gb/interest-rates; retrieved on 15/01/2025; Business Overdraft Variable Rate</t>
  </si>
  <si>
    <t>Total Estimated Variable Rate</t>
  </si>
  <si>
    <t>Estimated Interest Expense Calculation</t>
  </si>
  <si>
    <t>Cosgrove &amp; Drew Ltd</t>
  </si>
  <si>
    <t>Source: Earnz plc press release dated 08/08/2024; contingent deferred consideration of up to £1.23 million</t>
  </si>
  <si>
    <t>Net debt  - as at 31/12/2023</t>
  </si>
  <si>
    <t>Source: Cosgrove &amp; Drew Ltd financial statements for the year ended 31/12/2023; see below</t>
  </si>
  <si>
    <t>Source: Cosgrove &amp; Drew Ltd financial statements for the year ended 31/12/2023</t>
  </si>
  <si>
    <t>Cosgrove &amp; Drew Ltd financial statements for the year ended 31/12/2023</t>
  </si>
  <si>
    <t>Cosgrove &amp; Drew Ltd PSC02 notice dated 05/09/2024</t>
  </si>
  <si>
    <t>Amelio Enterprises Limited</t>
  </si>
  <si>
    <t>Source: Amelio Enterprises Limited PSC02 notice dated 09/10/2024; on a cash-free and debt-free basis; excludes earn-out of up to £0.5 million</t>
  </si>
  <si>
    <t>Source: Amelio Enterprises Limited financial statements for the year ended 31/12/2023</t>
  </si>
  <si>
    <t>Amelio Enterprises Limited financial statements for the year ended 31/12/2023</t>
  </si>
  <si>
    <t>Good Energy Group plc press release dated 04/10/2024</t>
  </si>
  <si>
    <t>Amelio Enterprises Limited PSC02 notice dated 09/10/2024</t>
  </si>
  <si>
    <t>Note: The company does not have any external bank debt as at year ended 31/12/2023, therefore finance costs are assumed to be immaterial, and profit before tax used as proxy for operating profit</t>
  </si>
  <si>
    <t>Walter Lilly &amp; Co. Limited</t>
  </si>
  <si>
    <t>Source: Renew Holdings plc Annual Report and Accounts 2024; note 14 Assets held for resale - Disposal of Walter Lilly &amp; Co Ltd</t>
  </si>
  <si>
    <t>Acquired debt</t>
  </si>
  <si>
    <t>Source: Renew Holdings plc Annual Report and Accounts 2024; note 14 Assets held for resale - Disposal of Walter Lilly &amp; Co Ltd; see below</t>
  </si>
  <si>
    <t>Other - management fees</t>
  </si>
  <si>
    <t>Source: Walter Lilly &amp; Co. Limited financial statements for the year ended 30/09/2023; Year end 30/09/2023 actual used as estimate for Year end 30/09/2024</t>
  </si>
  <si>
    <t>Walter Lilly &amp; Co. Limited financial statements for the year ended 30/09/2023</t>
  </si>
  <si>
    <t>Walter Lilly &amp; Co. Limited news release dated 04/10/2024</t>
  </si>
  <si>
    <t>Walter Lilly &amp; Co. Limited PSC02 dated 08/10/2024</t>
  </si>
  <si>
    <t>Overdraft</t>
  </si>
  <si>
    <t>Debt acquired</t>
  </si>
  <si>
    <t>Wetherby Building Systems Limited</t>
  </si>
  <si>
    <t>Source: www.oanda.com - as at 09/10/2024</t>
  </si>
  <si>
    <t>Source: Rockwool A/S Annual Report 2024; note 5.8 Business Combinations and Asset Acquisitions</t>
  </si>
  <si>
    <t>Source: Wetherby Building Systems Limited financial statements for the year ended 31/10/2023</t>
  </si>
  <si>
    <t>Wetherby Building Systems Limited financial statements for the year ended 31/10/2023</t>
  </si>
  <si>
    <t>Wetherby Building Systems Limited PSC02 notice dated 28/10/2024</t>
  </si>
  <si>
    <t>Rockwool A/S Annual Report 2024</t>
  </si>
  <si>
    <t>Cash</t>
  </si>
  <si>
    <t>Source: Rockwool A/S Annual Report 2024; note 5.8 Business Combinations and Asset Acquisitions - net of cash consideration paid €45 million. Cash acquired €23 million, therefore total cash paid is €68 million</t>
  </si>
  <si>
    <t>Rockwool A/S press released dated 25/10/2024</t>
  </si>
  <si>
    <t>Slademain Limited (Argus Fire Protection Company)</t>
  </si>
  <si>
    <t>Source: Mitie Group plc press release dated  24/10/2024; on a cash-free and debt-free basis; total consideration</t>
  </si>
  <si>
    <t>Source: Slademain Limited consolidated financial statements for the year ended 31/03/2024</t>
  </si>
  <si>
    <t>Source: Mitie Group plc press release dated  24/10/2024; adjustment to agreed to reported EBITDA of £3.8m</t>
  </si>
  <si>
    <t>Slademain Limited consolidated financial statements for the year ended 31/03/2024</t>
  </si>
  <si>
    <t>Mitie Group plc press release dated  24/10/2024</t>
  </si>
  <si>
    <t>Slademain Limited PSC02 notice dated 12/11/2024</t>
  </si>
  <si>
    <t>Eagle Automation Systems Limited</t>
  </si>
  <si>
    <t>Source: www.oanda.com - as at 25/10/2024</t>
  </si>
  <si>
    <t>Source: Sdiptech AB Year End Report January -  December 2024; note 8 Business acquisitions</t>
  </si>
  <si>
    <t>Source: Sdiptech AB press release dated 25/10/2024; Sdiptech AB Year End Report January -  December 2024; "Eagle Automation Systems has an annual EBIT of approximately GBP 2 million"</t>
  </si>
  <si>
    <t>Source: Eagle Automation Systems Limited financial statements for the year ended 30/04/2024</t>
  </si>
  <si>
    <t>Eagle Automation Systems Limited financial statements for the year ended 30/04/2024</t>
  </si>
  <si>
    <t>Sdiptech AB press release dated 25/10/2024</t>
  </si>
  <si>
    <t>Eagle Automation Systems Limited PSC02 notice dated 31/10/2024</t>
  </si>
  <si>
    <t>Sdiptech AB Year End Report January -  December 2024</t>
  </si>
  <si>
    <t>Albion Drilling Holdings Ltd</t>
  </si>
  <si>
    <t>Source: Van Elle Holdings plc Interim Results for the six months ended 31/10/2024</t>
  </si>
  <si>
    <t>Source: Van Elle Holdings plc press release dated 29/10/2024</t>
  </si>
  <si>
    <t>Source: Van Elle Holdings plc press release dated 29/10/2024; deferred consideration of up to £0.8m will be paid in cash, subject to the achievement of certain criteria over a two-year period.</t>
  </si>
  <si>
    <t>Source: Van Elle Holdings plc press release dated 29/10/2024; see below</t>
  </si>
  <si>
    <t>Source: Van Elle Holdings plc press release dated 29/10/2024; unaudited</t>
  </si>
  <si>
    <t>Albion Drilling Holdings Ltd financial statements as at 31/01/2024</t>
  </si>
  <si>
    <t>Albion Drilling Group Limited financial statements as at 31/01/2024</t>
  </si>
  <si>
    <t>Van Elle Holdings plc press release dated 29/10/2024</t>
  </si>
  <si>
    <t>Albion Drilling Holdings Ltd PSC02 notice dated 30/10/2024</t>
  </si>
  <si>
    <t>Van Elle Holdings plc Interim Results for the six months ended 31/10/2024</t>
  </si>
  <si>
    <t>Debt - as at 31/01/2024</t>
  </si>
  <si>
    <t>Source: Albion Drilling Group Limited financial statements as at 31/01/2024</t>
  </si>
  <si>
    <t>Clear Line Holdings Ltd</t>
  </si>
  <si>
    <t>Source: www.oanda.com - as at 29/10/2024</t>
  </si>
  <si>
    <t>Source: Fasadgruppen Group AB Year end report 01 January - 31 December 2024; note 8 Business Acquisitions</t>
  </si>
  <si>
    <t xml:space="preserve">Source: Fasadgruppen Group AB Year end report 01 January - 31 December 2024; note 8 Business Acquisitions; retained for performance guarantees under the purchase agreement. </t>
  </si>
  <si>
    <t>Fasadgruppen Group AB press release dated 29/10/2024</t>
  </si>
  <si>
    <t>Clear Line Holdings Ltd consolidated financial statements for the year ended 31/03/2024</t>
  </si>
  <si>
    <t>Rolling 12 months (approx.)</t>
  </si>
  <si>
    <t>Source: Fasadgruppen Group AB press release dated 29/10/2024</t>
  </si>
  <si>
    <t>EBITA</t>
  </si>
  <si>
    <t xml:space="preserve">Source: Fasadgruppen Group AB press release dated 29/10/2024; to agree to reported adjusted EBITDA od £18.4m </t>
  </si>
  <si>
    <t xml:space="preserve">Source: Clear Line Holdings Ltd consolidated financial statements for the year ended 31/03/2024; Actual depreciation reported for the YE 31/0/30204 used as an estimate for the rolling twelve month to 31/06/2024 </t>
  </si>
  <si>
    <t>Clear Line Holdings Ltd PSC02 notice dated 09/01/2025</t>
  </si>
  <si>
    <t>Fasadgruppen Group AB Year end report 01 January - 31 December 2024</t>
  </si>
  <si>
    <t>Empower Energy Limited</t>
  </si>
  <si>
    <t>Source: Good Energy Group plc press release dated 28/10/2024; on a cash-free and debt-free basis</t>
  </si>
  <si>
    <t>Source: Good Energy Group plc press release dated 28/10/2024</t>
  </si>
  <si>
    <t>Source: Good Energy Group plc press release dated 28/10/2024; payable in cash in January 2026, subject to certain retention arrangements relating to the Founder and Managing Director of Empower</t>
  </si>
  <si>
    <t>Source: Empower Energy Limited financial statements for the year ended 31/08/2023; Good Energy Group plc press release dated 28/10/2024 - YE 31/08/2024 unaudited revenue</t>
  </si>
  <si>
    <t>Source: Empower Energy Limited financial statements for the year ended 31/08/2023; YE 31/08/2024 implied operating profit</t>
  </si>
  <si>
    <t>Source: Empower Energy Limited financial statements for the year ended 31/08/2023; Good Energy Group plc press release dated 28/10/2024 - YE 31/08/2024 unaudited profit before tax</t>
  </si>
  <si>
    <t>Source: Empower Energy Limited financial statements for the year ended 31/08/2023; YE 31/08/2024 estimated depreciation charge based on YE 31/08/2023 actual depreciation charge</t>
  </si>
  <si>
    <t>Interest payable and similar expenses</t>
  </si>
  <si>
    <t>Source: Empower Energy Limited financial statements for the year ended 31/08/2023; YE 31/08/2024 estimated interest payable expense based on YE 31/08/2023 actual interest payable expense</t>
  </si>
  <si>
    <t>Empower Energy Limited financial statements for the year ended 31/08/2023</t>
  </si>
  <si>
    <t>Good Energy Group plc press release dated 28/10/2024</t>
  </si>
  <si>
    <t>Empower Energy Limited PSC02 notice dated 29/10/2024</t>
  </si>
  <si>
    <t>Coleman Construction &amp; Utilities Limited</t>
  </si>
  <si>
    <t>Source: Nexus Infrastructure plc press release dated 23/01/2025; note 32 Events after the reporting year</t>
  </si>
  <si>
    <t>Source: Nexus Infrastructure plc press release dated 23/01/2025; note 32 Events after the reporting year; to a maximum of £1.3m</t>
  </si>
  <si>
    <t xml:space="preserve">Net cash </t>
  </si>
  <si>
    <t>Source: Nexus Infrastructure plc press release dated 23/01/2025; note 32 Events after the reporting year; see below</t>
  </si>
  <si>
    <t>Source: Nexus Infrastructure plc press release dated 30/10/2024</t>
  </si>
  <si>
    <t>Note: Implied operating profit</t>
  </si>
  <si>
    <t>Source: Coleman Construction &amp; Utilities Limited financial statements for the year ended 31/03/2024</t>
  </si>
  <si>
    <t>Coleman Construction &amp; Utilities Limited financial statements for the year ended 31/03/2024</t>
  </si>
  <si>
    <t>Nexus Infrastructure plc press release dated 30/10/2024</t>
  </si>
  <si>
    <t>Coleman Construction &amp; Utilities Limited PSC02 notice dated 17/01/2024</t>
  </si>
  <si>
    <t>Nexus Infrastructure plc press release dated 23/01/2025</t>
  </si>
  <si>
    <t>Source: Nexus Infrastructure plc press release  dated 23/01/2025; note 32 Events after the reporting year</t>
  </si>
  <si>
    <t>Fair-value of deferred consideration (GBP)</t>
  </si>
  <si>
    <t>Settlement of intercompany balances and loans</t>
  </si>
  <si>
    <t>MCS Group Holdings Limited</t>
  </si>
  <si>
    <t>Source: 'www.rdcapitalpartners.com/news.html ConstructionEnquirer "Private Investor buys Midlands contractor MCS" dated 30/10/2024 - retrieved 30/01/2025; www.rdcapitalpartners.com/news.html - Insider Media "Construction firm which turns over more than £100m sells majority stake to investor" dated 30/10/2024 - retrieved 30/01/2025; "Midlands-based building contractor MCS Group has sold a majority stake to a London-based private investor in a deal valuing the business at £22m."</t>
  </si>
  <si>
    <t>Source: 'www.rdcapitalpartners.com/news.html ConstructionEnquirer "Private Investor buys Midlands contractor MCS" dated 30/10/2024 - retrieved 30/01/2025; www.rdcapitalpartners.com/news.html - Insider Media "Construction firm which turns over more than £100m sells majority stake to investor" dated 30/10/2024 - retrieved 30/01/2025</t>
  </si>
  <si>
    <t>Source: MCS Group Holdings Limited consolidated financial statements for the year ended 31/05/2024</t>
  </si>
  <si>
    <t>MCS Group Holdings Limited consolidated financial statements for the year ended 31/05/2024</t>
  </si>
  <si>
    <t>www.rdcapitalpartners.com/news.html - Insider Media "Construction firm which turns over more than £100m sells majority stake to investor" dated 30/10/2024 - retrieved 30/01/2025</t>
  </si>
  <si>
    <t>www.rdcapitalpartners.com/news.html ConstructionEnquirer "Private Investor buys Midlands contractor MCS" dated 30/10/2024 - retrieved 30/01/2025</t>
  </si>
  <si>
    <t>MCS Group Holdings Limited PSC02 notice dated 12/11/2024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</si>
</sst>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#,##0.00000_);[Red]\(#,##0.00000\)"/>
    <numFmt numFmtId="170" formatCode="0.0%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 (Body)"/>
    </font>
    <font>
      <vertAlign val="superscript"/>
      <sz val="11"/>
      <color theme="1"/>
      <name val="Calibri (Body)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/>
    <xf numFmtId="14" fontId="3" fillId="0" borderId="0" xfId="0" applyNumberFormat="1" applyFont="1" applyAlignment="1">
      <alignment horizontal="center"/>
    </xf>
    <xf numFmtId="14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3" fillId="0" borderId="0" xfId="0" applyNumberFormat="1" applyFont="1" applyAlignment="1">
      <alignment horizontal="left"/>
    </xf>
    <xf numFmtId="0" fontId="3" fillId="2" borderId="1" xfId="0" applyFont="1" applyFill="1" applyBorder="1"/>
    <xf numFmtId="38" fontId="3" fillId="2" borderId="1" xfId="1" applyNumberFormat="1" applyFont="1" applyFill="1" applyBorder="1"/>
    <xf numFmtId="40" fontId="3" fillId="2" borderId="1" xfId="1" applyNumberFormat="1" applyFont="1" applyFill="1" applyBorder="1"/>
    <xf numFmtId="0" fontId="6" fillId="2" borderId="1" xfId="0" applyFont="1" applyFill="1" applyBorder="1"/>
    <xf numFmtId="0" fontId="7" fillId="0" borderId="0" xfId="0" quotePrefix="1" applyFont="1" applyAlignment="1">
      <alignment horizontal="center"/>
    </xf>
    <xf numFmtId="165" fontId="0" fillId="0" borderId="0" xfId="0" applyNumberForma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3" fillId="2" borderId="1" xfId="0" applyFont="1" applyFill="1" applyBorder="1" applyAlignment="1">
      <alignment vertical="top"/>
    </xf>
    <xf numFmtId="38" fontId="3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3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3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3" fillId="0" borderId="0" xfId="1" applyNumberFormat="1" applyFont="1"/>
    <xf numFmtId="0" fontId="0" fillId="0" borderId="0" xfId="0" quotePrefix="1"/>
    <xf numFmtId="168" fontId="0" fillId="0" borderId="0" xfId="0" applyNumberFormat="1"/>
    <xf numFmtId="38" fontId="0" fillId="0" borderId="0" xfId="1" applyNumberFormat="1" applyFont="1" applyBorder="1" applyAlignment="1">
      <alignment vertical="top"/>
    </xf>
    <xf numFmtId="38" fontId="0" fillId="0" borderId="2" xfId="1" applyNumberFormat="1" applyFont="1" applyBorder="1" applyAlignment="1">
      <alignment vertical="top"/>
    </xf>
    <xf numFmtId="38" fontId="3" fillId="0" borderId="0" xfId="1" applyNumberFormat="1" applyFont="1" applyAlignment="1">
      <alignment vertical="top"/>
    </xf>
    <xf numFmtId="0" fontId="7" fillId="0" borderId="8" xfId="0" applyFont="1" applyBorder="1" applyAlignment="1">
      <alignment horizontal="center"/>
    </xf>
    <xf numFmtId="38" fontId="0" fillId="0" borderId="9" xfId="1" applyNumberFormat="1" applyFont="1" applyFill="1" applyBorder="1" applyAlignment="1">
      <alignment vertical="top"/>
    </xf>
    <xf numFmtId="38" fontId="0" fillId="0" borderId="10" xfId="1" applyNumberFormat="1" applyFont="1" applyBorder="1"/>
    <xf numFmtId="38" fontId="3" fillId="2" borderId="11" xfId="1" applyNumberFormat="1" applyFont="1" applyFill="1" applyBorder="1" applyAlignment="1">
      <alignment vertical="top"/>
    </xf>
    <xf numFmtId="38" fontId="0" fillId="0" borderId="9" xfId="1" applyNumberFormat="1" applyFont="1" applyBorder="1"/>
    <xf numFmtId="14" fontId="3" fillId="0" borderId="9" xfId="0" applyNumberFormat="1" applyFont="1" applyBorder="1" applyAlignment="1">
      <alignment horizontal="center"/>
    </xf>
    <xf numFmtId="166" fontId="3" fillId="2" borderId="11" xfId="1" applyNumberFormat="1" applyFont="1" applyFill="1" applyBorder="1"/>
    <xf numFmtId="166" fontId="3" fillId="2" borderId="12" xfId="1" applyNumberFormat="1" applyFont="1" applyFill="1" applyBorder="1"/>
    <xf numFmtId="0" fontId="0" fillId="0" borderId="13" xfId="0" applyBorder="1"/>
    <xf numFmtId="165" fontId="0" fillId="0" borderId="8" xfId="0" applyNumberFormat="1" applyBorder="1" applyAlignment="1">
      <alignment horizontal="center"/>
    </xf>
    <xf numFmtId="0" fontId="8" fillId="0" borderId="9" xfId="0" applyFont="1" applyBorder="1" applyAlignment="1">
      <alignment vertical="top" wrapText="1"/>
    </xf>
    <xf numFmtId="0" fontId="7" fillId="0" borderId="9" xfId="0" applyFont="1" applyBorder="1" applyAlignment="1">
      <alignment horizontal="center"/>
    </xf>
    <xf numFmtId="38" fontId="0" fillId="0" borderId="14" xfId="1" applyNumberFormat="1" applyFont="1" applyBorder="1"/>
    <xf numFmtId="169" fontId="0" fillId="0" borderId="0" xfId="1" applyNumberFormat="1" applyFont="1" applyAlignment="1">
      <alignment horizontal="left" vertical="top"/>
    </xf>
    <xf numFmtId="38" fontId="0" fillId="2" borderId="0" xfId="1" applyNumberFormat="1" applyFont="1" applyFill="1" applyAlignment="1">
      <alignment vertical="top"/>
    </xf>
    <xf numFmtId="38" fontId="5" fillId="0" borderId="0" xfId="1" applyNumberFormat="1" applyFont="1" applyFill="1" applyAlignment="1">
      <alignment vertical="top"/>
    </xf>
    <xf numFmtId="166" fontId="3" fillId="2" borderId="4" xfId="1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170" fontId="0" fillId="0" borderId="0" xfId="2" applyNumberFormat="1" applyFont="1" applyAlignment="1">
      <alignment horizontal="left" vertical="top"/>
    </xf>
    <xf numFmtId="38" fontId="5" fillId="0" borderId="0" xfId="1" applyNumberFormat="1" applyFont="1" applyAlignment="1">
      <alignment vertical="top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0" borderId="5" xfId="0" applyFont="1" applyBorder="1" applyAlignment="1">
      <alignment horizontal="center"/>
    </xf>
    <xf numFmtId="0" fontId="0" fillId="0" borderId="5" xfId="0" applyBorder="1"/>
    <xf numFmtId="0" fontId="0" fillId="2" borderId="0" xfId="0" applyFill="1"/>
    <xf numFmtId="0" fontId="7" fillId="0" borderId="6" xfId="0" applyFont="1" applyBorder="1"/>
    <xf numFmtId="0" fontId="0" fillId="0" borderId="6" xfId="0" applyBorder="1"/>
    <xf numFmtId="38" fontId="0" fillId="2" borderId="15" xfId="0" applyNumberFormat="1" applyFill="1" applyBorder="1"/>
    <xf numFmtId="38" fontId="0" fillId="0" borderId="0" xfId="0" applyNumberFormat="1"/>
    <xf numFmtId="38" fontId="0" fillId="2" borderId="0" xfId="0" applyNumberFormat="1" applyFill="1"/>
    <xf numFmtId="38" fontId="7" fillId="0" borderId="6" xfId="1" applyNumberFormat="1" applyFont="1" applyFill="1" applyBorder="1" applyAlignment="1">
      <alignment vertical="top"/>
    </xf>
    <xf numFmtId="38" fontId="0" fillId="2" borderId="16" xfId="0" applyNumberFormat="1" applyFill="1" applyBorder="1"/>
    <xf numFmtId="38" fontId="0" fillId="2" borderId="17" xfId="0" applyNumberFormat="1" applyFill="1" applyBorder="1"/>
    <xf numFmtId="38" fontId="0" fillId="2" borderId="2" xfId="0" applyNumberFormat="1" applyFill="1" applyBorder="1"/>
    <xf numFmtId="38" fontId="0" fillId="0" borderId="2" xfId="0" applyNumberFormat="1" applyBorder="1"/>
    <xf numFmtId="38" fontId="7" fillId="0" borderId="7" xfId="1" applyNumberFormat="1" applyFont="1" applyFill="1" applyBorder="1" applyAlignment="1">
      <alignment vertical="top"/>
    </xf>
    <xf numFmtId="38" fontId="7" fillId="0" borderId="6" xfId="0" applyNumberFormat="1" applyFont="1" applyBorder="1"/>
    <xf numFmtId="38" fontId="0" fillId="0" borderId="16" xfId="0" applyNumberFormat="1" applyBorder="1"/>
    <xf numFmtId="38" fontId="0" fillId="0" borderId="18" xfId="0" applyNumberFormat="1" applyBorder="1"/>
    <xf numFmtId="38" fontId="9" fillId="0" borderId="4" xfId="0" applyNumberFormat="1" applyFont="1" applyBorder="1"/>
    <xf numFmtId="38" fontId="7" fillId="0" borderId="7" xfId="0" applyNumberFormat="1" applyFont="1" applyBorder="1"/>
    <xf numFmtId="0" fontId="0" fillId="0" borderId="7" xfId="0" applyBorder="1"/>
    <xf numFmtId="0" fontId="0" fillId="0" borderId="19" xfId="0" applyBorder="1"/>
    <xf numFmtId="165" fontId="0" fillId="0" borderId="0" xfId="0" applyNumberFormat="1" applyAlignment="1">
      <alignment horizontal="right"/>
    </xf>
    <xf numFmtId="0" fontId="12" fillId="0" borderId="0" xfId="0" applyFont="1"/>
    <xf numFmtId="0" fontId="12" fillId="0" borderId="0" xfId="0" quotePrefix="1" applyFont="1"/>
    <xf numFmtId="0" fontId="12" fillId="0" borderId="0" xfId="0" quotePrefix="1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165" fontId="0" fillId="0" borderId="3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/>
    </xf>
    <xf numFmtId="38" fontId="16" fillId="0" borderId="0" xfId="1" applyNumberFormat="1" applyFont="1" applyFill="1" applyAlignment="1">
      <alignment vertical="top"/>
    </xf>
    <xf numFmtId="38" fontId="16" fillId="0" borderId="2" xfId="1" applyNumberFormat="1" applyFont="1" applyBorder="1"/>
    <xf numFmtId="38" fontId="17" fillId="2" borderId="1" xfId="1" applyNumberFormat="1" applyFont="1" applyFill="1" applyBorder="1" applyAlignment="1">
      <alignment vertical="top"/>
    </xf>
    <xf numFmtId="38" fontId="16" fillId="0" borderId="0" xfId="1" applyNumberFormat="1" applyFont="1"/>
    <xf numFmtId="14" fontId="17" fillId="0" borderId="0" xfId="0" applyNumberFormat="1" applyFont="1" applyAlignment="1">
      <alignment horizontal="center"/>
    </xf>
    <xf numFmtId="166" fontId="17" fillId="0" borderId="0" xfId="1" applyNumberFormat="1" applyFont="1" applyFill="1" applyBorder="1"/>
    <xf numFmtId="166" fontId="17" fillId="2" borderId="4" xfId="1" applyNumberFormat="1" applyFont="1" applyFill="1" applyBorder="1"/>
    <xf numFmtId="0" fontId="8" fillId="0" borderId="8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38" fontId="3" fillId="0" borderId="0" xfId="1" applyNumberFormat="1" applyFont="1" applyFill="1" applyAlignment="1">
      <alignment vertical="top"/>
    </xf>
    <xf numFmtId="170" fontId="0" fillId="0" borderId="0" xfId="2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70" fontId="0" fillId="0" borderId="0" xfId="2" applyNumberFormat="1" applyFont="1" applyFill="1" applyBorder="1"/>
    <xf numFmtId="43" fontId="3" fillId="0" borderId="0" xfId="1" applyFont="1" applyFill="1" applyBorder="1"/>
    <xf numFmtId="43" fontId="0" fillId="0" borderId="0" xfId="1" applyFont="1" applyFill="1" applyBorder="1"/>
    <xf numFmtId="43" fontId="0" fillId="0" borderId="0" xfId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center" wrapText="1"/>
    </xf>
    <xf numFmtId="165" fontId="0" fillId="0" borderId="0" xfId="0" applyNumberFormat="1" applyAlignment="1">
      <alignment horizontal="left" vertical="top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38" fontId="0" fillId="0" borderId="0" xfId="1" applyNumberFormat="1" applyFont="1" applyFill="1" applyBorder="1" applyAlignment="1">
      <alignment vertical="top"/>
    </xf>
    <xf numFmtId="38" fontId="0" fillId="2" borderId="0" xfId="1" applyNumberFormat="1" applyFont="1" applyFill="1" applyBorder="1" applyAlignment="1">
      <alignment vertical="top"/>
    </xf>
    <xf numFmtId="166" fontId="3" fillId="0" borderId="20" xfId="1" applyNumberFormat="1" applyFont="1" applyFill="1" applyBorder="1"/>
    <xf numFmtId="166" fontId="3" fillId="0" borderId="20" xfId="1" applyNumberFormat="1" applyFont="1" applyFill="1" applyBorder="1" applyAlignment="1">
      <alignment horizontal="right"/>
    </xf>
    <xf numFmtId="165" fontId="0" fillId="0" borderId="9" xfId="0" applyNumberFormat="1" applyBorder="1" applyAlignment="1">
      <alignment horizontal="center"/>
    </xf>
    <xf numFmtId="0" fontId="0" fillId="0" borderId="9" xfId="0" applyBorder="1"/>
    <xf numFmtId="38" fontId="7" fillId="0" borderId="9" xfId="1" applyNumberFormat="1" applyFont="1" applyFill="1" applyBorder="1" applyAlignment="1">
      <alignment vertical="top"/>
    </xf>
    <xf numFmtId="0" fontId="9" fillId="0" borderId="0" xfId="0" applyFont="1" applyAlignment="1">
      <alignment vertical="top"/>
    </xf>
    <xf numFmtId="38" fontId="7" fillId="0" borderId="0" xfId="1" applyNumberFormat="1" applyFont="1" applyFill="1" applyAlignment="1">
      <alignment vertical="top"/>
    </xf>
    <xf numFmtId="0" fontId="7" fillId="0" borderId="0" xfId="0" applyFont="1" applyAlignment="1">
      <alignment vertical="top" wrapText="1"/>
    </xf>
    <xf numFmtId="40" fontId="0" fillId="2" borderId="1" xfId="1" applyNumberFormat="1" applyFont="1" applyFill="1" applyBorder="1" applyAlignment="1">
      <alignment vertical="top" wrapText="1"/>
    </xf>
    <xf numFmtId="0" fontId="0" fillId="0" borderId="0" xfId="0" quotePrefix="1" applyAlignment="1">
      <alignment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A97B9-FFA2-754D-A640-AA4F23D6F099}">
  <sheetPr>
    <pageSetUpPr fitToPage="1"/>
  </sheetPr>
  <dimension ref="A1:J95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/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/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45308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8</v>
      </c>
      <c r="B12" s="15">
        <f>5185</f>
        <v>5185</v>
      </c>
      <c r="C12" s="15"/>
      <c r="D12" s="16" t="s">
        <v>9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7" t="s">
        <v>10</v>
      </c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t="17" x14ac:dyDescent="0.2">
      <c r="A17" s="14" t="s">
        <v>11</v>
      </c>
      <c r="B17" s="15">
        <f>-B84</f>
        <v>-2532</v>
      </c>
      <c r="C17" s="15"/>
      <c r="D17" s="16" t="s">
        <v>9</v>
      </c>
    </row>
    <row r="18" spans="1:4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18" t="s">
        <v>12</v>
      </c>
      <c r="B20" s="19">
        <f>B12-B84</f>
        <v>2653</v>
      </c>
      <c r="C20" s="19"/>
      <c r="D20" s="20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13</v>
      </c>
      <c r="B23" s="7"/>
      <c r="C23" s="7"/>
      <c r="D23" s="21"/>
    </row>
    <row r="24" spans="1:4" ht="17" thickBot="1" x14ac:dyDescent="0.25">
      <c r="B24" s="3"/>
      <c r="C24" s="3"/>
      <c r="D24" s="22"/>
    </row>
    <row r="25" spans="1:4" x14ac:dyDescent="0.2">
      <c r="A25" s="2" t="s">
        <v>14</v>
      </c>
      <c r="B25" s="56">
        <v>45382</v>
      </c>
      <c r="C25" s="23">
        <v>45016</v>
      </c>
      <c r="D25" s="24"/>
    </row>
    <row r="26" spans="1:4" x14ac:dyDescent="0.2">
      <c r="A26" s="13"/>
      <c r="B26" s="57"/>
      <c r="C26" s="25"/>
      <c r="D26" s="24"/>
    </row>
    <row r="27" spans="1:4" x14ac:dyDescent="0.2">
      <c r="A27" s="2" t="s">
        <v>15</v>
      </c>
      <c r="B27" s="58"/>
      <c r="C27" s="24"/>
      <c r="D27" s="24"/>
    </row>
    <row r="28" spans="1:4" x14ac:dyDescent="0.2">
      <c r="A28" s="26"/>
      <c r="B28" s="58"/>
      <c r="C28" s="24"/>
      <c r="D28" s="26"/>
    </row>
    <row r="29" spans="1:4" x14ac:dyDescent="0.2">
      <c r="A29" s="13"/>
      <c r="B29" s="58"/>
      <c r="C29" s="24"/>
      <c r="D29" s="24"/>
    </row>
    <row r="30" spans="1:4" ht="17" x14ac:dyDescent="0.2">
      <c r="A30" s="14" t="s">
        <v>16</v>
      </c>
      <c r="B30" s="48">
        <v>11739.550999999999</v>
      </c>
      <c r="C30" s="27">
        <v>10740.468000000001</v>
      </c>
      <c r="D30" s="16" t="s">
        <v>17</v>
      </c>
    </row>
    <row r="31" spans="1:4" x14ac:dyDescent="0.2">
      <c r="A31" s="14" t="s">
        <v>18</v>
      </c>
      <c r="B31" s="48"/>
      <c r="C31" s="27"/>
      <c r="D31" s="16"/>
    </row>
    <row r="32" spans="1:4" ht="17" x14ac:dyDescent="0.2">
      <c r="A32" s="1" t="s">
        <v>19</v>
      </c>
      <c r="B32" s="48">
        <v>809.24599999999998</v>
      </c>
      <c r="C32" s="27">
        <v>875.38400000000001</v>
      </c>
      <c r="D32" s="16" t="s">
        <v>17</v>
      </c>
    </row>
    <row r="33" spans="1:4" x14ac:dyDescent="0.2">
      <c r="A33" s="14"/>
      <c r="B33" s="48"/>
      <c r="C33" s="27"/>
      <c r="D33" s="11"/>
    </row>
    <row r="34" spans="1:4" x14ac:dyDescent="0.2">
      <c r="A34" s="1" t="s">
        <v>20</v>
      </c>
      <c r="B34" s="48"/>
      <c r="C34" s="27"/>
      <c r="D34" s="11"/>
    </row>
    <row r="35" spans="1:4" x14ac:dyDescent="0.2">
      <c r="A35" s="14"/>
      <c r="B35" s="48"/>
      <c r="C35" s="27"/>
      <c r="D35" s="11"/>
    </row>
    <row r="36" spans="1:4" x14ac:dyDescent="0.2">
      <c r="A36" s="14" t="s">
        <v>21</v>
      </c>
      <c r="B36" s="48"/>
      <c r="C36" s="27"/>
      <c r="D36" s="16"/>
    </row>
    <row r="37" spans="1:4" x14ac:dyDescent="0.2">
      <c r="A37" s="14" t="s">
        <v>22</v>
      </c>
      <c r="B37" s="48"/>
      <c r="C37" s="27"/>
      <c r="D37" s="11"/>
    </row>
    <row r="38" spans="1:4" x14ac:dyDescent="0.2">
      <c r="A38" s="14"/>
      <c r="B38" s="48"/>
      <c r="C38" s="27"/>
      <c r="D38" s="11"/>
    </row>
    <row r="39" spans="1:4" x14ac:dyDescent="0.2">
      <c r="A39" s="14" t="s">
        <v>23</v>
      </c>
      <c r="B39" s="48"/>
      <c r="C39" s="27"/>
      <c r="D39" s="11"/>
    </row>
    <row r="40" spans="1:4" x14ac:dyDescent="0.2">
      <c r="A40" s="14" t="s">
        <v>24</v>
      </c>
      <c r="B40" s="48"/>
      <c r="C40" s="27"/>
      <c r="D40" s="16"/>
    </row>
    <row r="41" spans="1:4" x14ac:dyDescent="0.2">
      <c r="A41" s="14" t="s">
        <v>25</v>
      </c>
      <c r="B41" s="48"/>
      <c r="C41" s="27"/>
      <c r="D41" s="11"/>
    </row>
    <row r="42" spans="1:4" x14ac:dyDescent="0.2">
      <c r="A42" s="14" t="s">
        <v>26</v>
      </c>
      <c r="B42" s="48"/>
      <c r="C42" s="27"/>
      <c r="D42" s="11"/>
    </row>
    <row r="43" spans="1:4" x14ac:dyDescent="0.2">
      <c r="A43" s="14"/>
      <c r="B43" s="48"/>
      <c r="C43" s="27"/>
      <c r="D43" s="11"/>
    </row>
    <row r="44" spans="1:4" x14ac:dyDescent="0.2">
      <c r="A44" s="14" t="s">
        <v>27</v>
      </c>
      <c r="B44" s="48"/>
      <c r="C44" s="27"/>
      <c r="D44" s="16"/>
    </row>
    <row r="45" spans="1:4" x14ac:dyDescent="0.2">
      <c r="A45" s="14" t="s">
        <v>28</v>
      </c>
      <c r="B45" s="48"/>
      <c r="C45" s="27"/>
      <c r="D45" s="11"/>
    </row>
    <row r="46" spans="1:4" x14ac:dyDescent="0.2">
      <c r="A46" s="14" t="s">
        <v>29</v>
      </c>
      <c r="B46" s="48"/>
      <c r="C46" s="27"/>
      <c r="D46" s="16"/>
    </row>
    <row r="47" spans="1:4" ht="17" x14ac:dyDescent="0.2">
      <c r="A47" s="14" t="s">
        <v>30</v>
      </c>
      <c r="B47" s="48">
        <v>9.2750000000000004</v>
      </c>
      <c r="C47" s="27">
        <v>17.053999999999998</v>
      </c>
      <c r="D47" s="16" t="s">
        <v>17</v>
      </c>
    </row>
    <row r="48" spans="1:4" x14ac:dyDescent="0.2">
      <c r="A48" s="14"/>
      <c r="B48" s="48"/>
      <c r="C48" s="27"/>
      <c r="D48" s="11"/>
    </row>
    <row r="49" spans="1:4" ht="51" x14ac:dyDescent="0.2">
      <c r="A49" s="14" t="s">
        <v>31</v>
      </c>
      <c r="B49" s="48">
        <f>195.639+17.664</f>
        <v>213.303</v>
      </c>
      <c r="C49" s="27">
        <v>186.876</v>
      </c>
      <c r="D49" s="16" t="s">
        <v>32</v>
      </c>
    </row>
    <row r="50" spans="1:4" x14ac:dyDescent="0.2">
      <c r="A50" s="14"/>
      <c r="B50" s="48"/>
      <c r="C50" s="27"/>
      <c r="D50" s="11"/>
    </row>
    <row r="51" spans="1:4" x14ac:dyDescent="0.2">
      <c r="A51" s="14" t="s">
        <v>33</v>
      </c>
      <c r="B51" s="48">
        <f>SUM(B36:B49)</f>
        <v>222.578</v>
      </c>
      <c r="C51" s="27">
        <f>SUM(C36:C49)</f>
        <v>203.93</v>
      </c>
      <c r="D51" s="11"/>
    </row>
    <row r="52" spans="1:4" x14ac:dyDescent="0.2">
      <c r="A52" s="28"/>
      <c r="B52" s="49"/>
      <c r="C52" s="29"/>
      <c r="D52" s="30"/>
    </row>
    <row r="53" spans="1:4" x14ac:dyDescent="0.2">
      <c r="A53" s="31" t="s">
        <v>13</v>
      </c>
      <c r="B53" s="50">
        <f>B32+B51</f>
        <v>1031.8240000000001</v>
      </c>
      <c r="C53" s="32">
        <f>C32+C51</f>
        <v>1079.3140000000001</v>
      </c>
      <c r="D53" s="33"/>
    </row>
    <row r="54" spans="1:4" x14ac:dyDescent="0.2">
      <c r="B54" s="59"/>
      <c r="C54" s="10"/>
      <c r="D54" s="11"/>
    </row>
    <row r="55" spans="1:4" x14ac:dyDescent="0.2">
      <c r="B55" s="52"/>
      <c r="C55" s="3"/>
      <c r="D55" s="10"/>
    </row>
    <row r="56" spans="1:4" x14ac:dyDescent="0.2">
      <c r="A56" s="34" t="s">
        <v>34</v>
      </c>
      <c r="B56" s="53">
        <f>ROUND((B20/B30),1)</f>
        <v>0.2</v>
      </c>
      <c r="C56" s="54">
        <f>ROUND((B20/C30),1)</f>
        <v>0.2</v>
      </c>
      <c r="D56" s="10"/>
    </row>
    <row r="57" spans="1:4" x14ac:dyDescent="0.2">
      <c r="A57" s="34" t="s">
        <v>35</v>
      </c>
      <c r="B57" s="53">
        <f>ROUND((B20/B32),1)</f>
        <v>3.3</v>
      </c>
      <c r="C57" s="54">
        <f>ROUND((B20/C32),1)</f>
        <v>3</v>
      </c>
      <c r="D57" s="10"/>
    </row>
    <row r="58" spans="1:4" x14ac:dyDescent="0.2">
      <c r="A58" s="34" t="s">
        <v>36</v>
      </c>
      <c r="B58" s="53">
        <f>ROUND((B20/B53),1)</f>
        <v>2.6</v>
      </c>
      <c r="C58" s="54">
        <f>ROUND((B20/C53),1)</f>
        <v>2.5</v>
      </c>
      <c r="D58" s="10"/>
    </row>
    <row r="59" spans="1:4" ht="17" thickBot="1" x14ac:dyDescent="0.25">
      <c r="B59" s="55"/>
    </row>
    <row r="61" spans="1:4" x14ac:dyDescent="0.2">
      <c r="A61" s="7" t="s">
        <v>37</v>
      </c>
      <c r="B61" s="8"/>
      <c r="C61" s="8"/>
      <c r="D61" s="9"/>
    </row>
    <row r="62" spans="1:4" x14ac:dyDescent="0.2">
      <c r="D62" s="10"/>
    </row>
    <row r="63" spans="1:4" x14ac:dyDescent="0.2">
      <c r="A63" s="14" t="s">
        <v>38</v>
      </c>
    </row>
    <row r="64" spans="1:4" x14ac:dyDescent="0.2">
      <c r="A64" s="14" t="s">
        <v>39</v>
      </c>
    </row>
    <row r="65" spans="1:4" x14ac:dyDescent="0.2">
      <c r="A65" t="s">
        <v>40</v>
      </c>
    </row>
    <row r="66" spans="1:4" x14ac:dyDescent="0.2">
      <c r="A66" t="s">
        <v>41</v>
      </c>
    </row>
    <row r="67" spans="1:4" x14ac:dyDescent="0.2">
      <c r="A67" t="s">
        <v>42</v>
      </c>
    </row>
    <row r="68" spans="1:4" x14ac:dyDescent="0.2">
      <c r="A68" t="s">
        <v>43</v>
      </c>
    </row>
    <row r="69" spans="1:4" x14ac:dyDescent="0.2">
      <c r="D69" s="11"/>
    </row>
    <row r="70" spans="1:4" x14ac:dyDescent="0.2">
      <c r="A70" s="36"/>
      <c r="B70" s="36"/>
      <c r="C70" s="36"/>
      <c r="D70" s="9"/>
    </row>
    <row r="71" spans="1:4" x14ac:dyDescent="0.2">
      <c r="D71" s="37"/>
    </row>
    <row r="72" spans="1:4" x14ac:dyDescent="0.2">
      <c r="D72" s="37"/>
    </row>
    <row r="73" spans="1:4" x14ac:dyDescent="0.2">
      <c r="B73" s="3" t="s">
        <v>3</v>
      </c>
      <c r="C73" s="3"/>
    </row>
    <row r="74" spans="1:4" x14ac:dyDescent="0.2">
      <c r="B74" s="3"/>
      <c r="C74" s="3"/>
    </row>
    <row r="75" spans="1:4" x14ac:dyDescent="0.2">
      <c r="B75" s="5" t="s">
        <v>5</v>
      </c>
      <c r="C75" s="5"/>
    </row>
    <row r="76" spans="1:4" x14ac:dyDescent="0.2">
      <c r="B76" s="5"/>
      <c r="C76" s="5"/>
    </row>
    <row r="77" spans="1:4" x14ac:dyDescent="0.2">
      <c r="B77" s="38">
        <v>45308</v>
      </c>
      <c r="C77" s="38"/>
    </row>
    <row r="78" spans="1:4" x14ac:dyDescent="0.2">
      <c r="A78" s="2" t="s">
        <v>15</v>
      </c>
      <c r="B78" s="5"/>
      <c r="C78" s="5"/>
    </row>
    <row r="79" spans="1:4" x14ac:dyDescent="0.2">
      <c r="A79" s="39"/>
      <c r="B79" s="5"/>
      <c r="C79" s="5"/>
    </row>
    <row r="81" spans="1:10" ht="17" x14ac:dyDescent="0.2">
      <c r="A81" s="14" t="s">
        <v>44</v>
      </c>
      <c r="B81" s="15">
        <v>2532</v>
      </c>
      <c r="C81" s="15"/>
      <c r="D81" s="16" t="s">
        <v>9</v>
      </c>
    </row>
    <row r="82" spans="1:10" x14ac:dyDescent="0.2">
      <c r="A82" s="14" t="s">
        <v>45</v>
      </c>
      <c r="B82" s="15"/>
      <c r="C82" s="15"/>
      <c r="D82" s="16"/>
    </row>
    <row r="83" spans="1:10" x14ac:dyDescent="0.2">
      <c r="A83" t="s">
        <v>46</v>
      </c>
      <c r="B83" s="29"/>
      <c r="C83" s="40"/>
      <c r="D83" s="16"/>
    </row>
    <row r="84" spans="1:10" x14ac:dyDescent="0.2">
      <c r="A84" s="2" t="s">
        <v>11</v>
      </c>
      <c r="B84" s="41">
        <f>SUM(B81:B83)</f>
        <v>2532</v>
      </c>
      <c r="C84" s="41"/>
    </row>
    <row r="87" spans="1:10" x14ac:dyDescent="0.2">
      <c r="A87" s="42" t="s">
        <v>47</v>
      </c>
    </row>
    <row r="91" spans="1:10" x14ac:dyDescent="0.2">
      <c r="F91" s="16"/>
      <c r="G91" s="16"/>
      <c r="H91" s="16"/>
      <c r="I91" s="16"/>
      <c r="J91" s="16"/>
    </row>
    <row r="94" spans="1:10" x14ac:dyDescent="0.2">
      <c r="B94" s="43"/>
      <c r="C94" s="43"/>
    </row>
    <row r="95" spans="1:10" x14ac:dyDescent="0.2">
      <c r="B95" s="43"/>
      <c r="C95" s="43"/>
    </row>
  </sheetData>
  <sheetProtection algorithmName="SHA-512" hashValue="j0LpkXsiZtQRrmnqvRkDqBxsLe63xq8mTqfj3oHn9l/7qdWXxsg1bn/41Cvm8ypfW5d3+5HOoWYJpr4YDcrIJg==" saltValue="mNiYBfqnKu+yfTrFX5GXaw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F809C-B7B9-AF4C-873E-69C8C3D140B3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183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45391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63</v>
      </c>
      <c r="B12" s="15">
        <v>90000</v>
      </c>
      <c r="C12" s="15"/>
      <c r="D12" s="16" t="s">
        <v>184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hidden="1" x14ac:dyDescent="0.2">
      <c r="A15" s="17" t="s">
        <v>10</v>
      </c>
      <c r="B15" s="15"/>
      <c r="C15" s="15"/>
      <c r="D15" s="16"/>
    </row>
    <row r="16" spans="1:4" hidden="1" x14ac:dyDescent="0.2">
      <c r="A16" s="14"/>
      <c r="B16" s="15"/>
      <c r="C16" s="15"/>
      <c r="D16" s="16"/>
    </row>
    <row r="17" spans="1:4" hidden="1" x14ac:dyDescent="0.2">
      <c r="A17" s="14"/>
      <c r="B17" s="15"/>
      <c r="C17" s="15"/>
      <c r="D17" s="16"/>
    </row>
    <row r="18" spans="1:4" hidden="1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18" t="s">
        <v>12</v>
      </c>
      <c r="B20" s="19">
        <f>B12-B92</f>
        <v>90000</v>
      </c>
      <c r="C20" s="19"/>
      <c r="D20" s="20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13</v>
      </c>
      <c r="B23" s="7"/>
      <c r="C23" s="7"/>
      <c r="D23" s="21"/>
    </row>
    <row r="24" spans="1:4" ht="17" thickBot="1" x14ac:dyDescent="0.25">
      <c r="B24" s="3"/>
      <c r="C24" s="3"/>
      <c r="D24" s="22"/>
    </row>
    <row r="25" spans="1:4" x14ac:dyDescent="0.2">
      <c r="A25" s="2" t="s">
        <v>14</v>
      </c>
      <c r="B25" s="56">
        <v>45382</v>
      </c>
      <c r="C25" s="23">
        <v>45016</v>
      </c>
      <c r="D25" s="24"/>
    </row>
    <row r="26" spans="1:4" x14ac:dyDescent="0.2">
      <c r="A26" s="13"/>
      <c r="B26" s="57"/>
      <c r="C26" s="25"/>
      <c r="D26" s="24"/>
    </row>
    <row r="27" spans="1:4" x14ac:dyDescent="0.2">
      <c r="A27" s="2" t="s">
        <v>15</v>
      </c>
      <c r="B27" s="58"/>
      <c r="C27" s="24"/>
      <c r="D27" s="24"/>
    </row>
    <row r="28" spans="1:4" x14ac:dyDescent="0.2">
      <c r="A28" s="26"/>
      <c r="B28" s="58"/>
      <c r="C28" s="24"/>
      <c r="D28" s="26"/>
    </row>
    <row r="29" spans="1:4" x14ac:dyDescent="0.2">
      <c r="A29" s="13"/>
      <c r="B29" s="58"/>
      <c r="C29" s="24"/>
      <c r="D29" s="24"/>
    </row>
    <row r="30" spans="1:4" ht="17" x14ac:dyDescent="0.2">
      <c r="A30" s="14" t="s">
        <v>16</v>
      </c>
      <c r="B30" s="48">
        <v>80622.849000000002</v>
      </c>
      <c r="C30" s="27">
        <v>39677.999000000003</v>
      </c>
      <c r="D30" s="16" t="s">
        <v>185</v>
      </c>
    </row>
    <row r="31" spans="1:4" x14ac:dyDescent="0.2">
      <c r="A31" s="14" t="s">
        <v>18</v>
      </c>
      <c r="B31" s="48"/>
      <c r="C31" s="27"/>
      <c r="D31" s="16"/>
    </row>
    <row r="32" spans="1:4" ht="17" x14ac:dyDescent="0.2">
      <c r="A32" s="1" t="s">
        <v>19</v>
      </c>
      <c r="B32" s="48">
        <v>10946.442999999999</v>
      </c>
      <c r="C32" s="27">
        <v>9758.1360000000004</v>
      </c>
      <c r="D32" s="16" t="s">
        <v>185</v>
      </c>
    </row>
    <row r="33" spans="1:4" x14ac:dyDescent="0.2">
      <c r="A33" s="14"/>
      <c r="B33" s="48"/>
      <c r="C33" s="27"/>
      <c r="D33" s="11"/>
    </row>
    <row r="34" spans="1:4" x14ac:dyDescent="0.2">
      <c r="A34" s="1" t="s">
        <v>20</v>
      </c>
      <c r="B34" s="48"/>
      <c r="C34" s="27"/>
      <c r="D34" s="11"/>
    </row>
    <row r="35" spans="1:4" x14ac:dyDescent="0.2">
      <c r="A35" s="14"/>
      <c r="B35" s="48"/>
      <c r="C35" s="27"/>
      <c r="D35" s="11"/>
    </row>
    <row r="36" spans="1:4" x14ac:dyDescent="0.2">
      <c r="A36" s="14" t="s">
        <v>21</v>
      </c>
      <c r="B36" s="48"/>
      <c r="C36" s="27"/>
      <c r="D36" s="16"/>
    </row>
    <row r="37" spans="1:4" x14ac:dyDescent="0.2">
      <c r="A37" s="14" t="s">
        <v>22</v>
      </c>
      <c r="B37" s="48"/>
      <c r="C37" s="27"/>
      <c r="D37" s="11"/>
    </row>
    <row r="38" spans="1:4" x14ac:dyDescent="0.2">
      <c r="A38" s="14"/>
      <c r="B38" s="48"/>
      <c r="C38" s="27"/>
      <c r="D38" s="11"/>
    </row>
    <row r="39" spans="1:4" x14ac:dyDescent="0.2">
      <c r="A39" s="14" t="s">
        <v>23</v>
      </c>
      <c r="B39" s="48"/>
      <c r="C39" s="27"/>
      <c r="D39" s="11"/>
    </row>
    <row r="40" spans="1:4" x14ac:dyDescent="0.2">
      <c r="A40" s="14" t="s">
        <v>24</v>
      </c>
      <c r="B40" s="48"/>
      <c r="C40" s="27"/>
      <c r="D40" s="16"/>
    </row>
    <row r="41" spans="1:4" x14ac:dyDescent="0.2">
      <c r="A41" s="14" t="s">
        <v>25</v>
      </c>
      <c r="B41" s="48"/>
      <c r="C41" s="27"/>
      <c r="D41" s="11"/>
    </row>
    <row r="42" spans="1:4" x14ac:dyDescent="0.2">
      <c r="A42" s="14" t="s">
        <v>26</v>
      </c>
      <c r="B42" s="48"/>
      <c r="C42" s="27"/>
      <c r="D42" s="11"/>
    </row>
    <row r="43" spans="1:4" x14ac:dyDescent="0.2">
      <c r="A43" s="14"/>
      <c r="B43" s="48"/>
      <c r="C43" s="27"/>
      <c r="D43" s="11"/>
    </row>
    <row r="44" spans="1:4" x14ac:dyDescent="0.2">
      <c r="A44" s="14" t="s">
        <v>27</v>
      </c>
      <c r="B44" s="48"/>
      <c r="C44" s="27"/>
      <c r="D44" s="16"/>
    </row>
    <row r="45" spans="1:4" x14ac:dyDescent="0.2">
      <c r="A45" s="14" t="s">
        <v>28</v>
      </c>
      <c r="B45" s="48"/>
      <c r="C45" s="27"/>
      <c r="D45" s="11"/>
    </row>
    <row r="46" spans="1:4" x14ac:dyDescent="0.2">
      <c r="A46" s="14" t="s">
        <v>29</v>
      </c>
      <c r="B46" s="48"/>
      <c r="C46" s="27"/>
      <c r="D46" s="16"/>
    </row>
    <row r="47" spans="1:4" x14ac:dyDescent="0.2">
      <c r="A47" s="14" t="s">
        <v>30</v>
      </c>
      <c r="B47" s="48"/>
      <c r="C47" s="27"/>
      <c r="D47" s="16"/>
    </row>
    <row r="48" spans="1:4" x14ac:dyDescent="0.2">
      <c r="A48" s="14"/>
      <c r="B48" s="48"/>
      <c r="C48" s="27"/>
      <c r="D48" s="11"/>
    </row>
    <row r="49" spans="1:4" ht="17" x14ac:dyDescent="0.2">
      <c r="A49" s="14" t="s">
        <v>31</v>
      </c>
      <c r="B49" s="48">
        <v>147.15199999999999</v>
      </c>
      <c r="C49" s="27">
        <v>69.444000000000003</v>
      </c>
      <c r="D49" s="16" t="s">
        <v>185</v>
      </c>
    </row>
    <row r="50" spans="1:4" x14ac:dyDescent="0.2">
      <c r="A50" s="14"/>
      <c r="B50" s="48"/>
      <c r="C50" s="27"/>
      <c r="D50" s="11"/>
    </row>
    <row r="51" spans="1:4" x14ac:dyDescent="0.2">
      <c r="A51" s="14" t="s">
        <v>33</v>
      </c>
      <c r="B51" s="48">
        <f>SUM(B36:B49)</f>
        <v>147.15199999999999</v>
      </c>
      <c r="C51" s="27">
        <f>SUM(C36:C49)</f>
        <v>69.444000000000003</v>
      </c>
      <c r="D51" s="11"/>
    </row>
    <row r="52" spans="1:4" x14ac:dyDescent="0.2">
      <c r="A52" s="28"/>
      <c r="B52" s="49"/>
      <c r="C52" s="29"/>
      <c r="D52" s="30"/>
    </row>
    <row r="53" spans="1:4" x14ac:dyDescent="0.2">
      <c r="A53" s="31" t="s">
        <v>13</v>
      </c>
      <c r="B53" s="50">
        <f>B32+B51</f>
        <v>11093.594999999999</v>
      </c>
      <c r="C53" s="32">
        <f>C32+C51</f>
        <v>9827.58</v>
      </c>
      <c r="D53" s="33"/>
    </row>
    <row r="54" spans="1:4" x14ac:dyDescent="0.2">
      <c r="B54" s="51"/>
      <c r="C54" s="10"/>
      <c r="D54" s="11"/>
    </row>
    <row r="55" spans="1:4" x14ac:dyDescent="0.2">
      <c r="B55" s="52"/>
      <c r="C55" s="3"/>
      <c r="D55" s="10"/>
    </row>
    <row r="56" spans="1:4" x14ac:dyDescent="0.2">
      <c r="A56" s="34" t="s">
        <v>34</v>
      </c>
      <c r="B56" s="53">
        <f>ROUND((B20/B30),1)</f>
        <v>1.1000000000000001</v>
      </c>
      <c r="C56" s="54">
        <f>ROUND((B20/C30),1)</f>
        <v>2.2999999999999998</v>
      </c>
      <c r="D56" s="10"/>
    </row>
    <row r="57" spans="1:4" x14ac:dyDescent="0.2">
      <c r="A57" s="34" t="s">
        <v>35</v>
      </c>
      <c r="B57" s="53">
        <f>ROUND((B20/B32),1)</f>
        <v>8.1999999999999993</v>
      </c>
      <c r="C57" s="54">
        <f>ROUND((B20/C32),1)</f>
        <v>9.1999999999999993</v>
      </c>
      <c r="D57" s="10"/>
    </row>
    <row r="58" spans="1:4" x14ac:dyDescent="0.2">
      <c r="A58" s="34" t="s">
        <v>36</v>
      </c>
      <c r="B58" s="53">
        <f>ROUND((B20/B53),1)</f>
        <v>8.1</v>
      </c>
      <c r="C58" s="54">
        <f>ROUND((B20/C53),1)</f>
        <v>9.1999999999999993</v>
      </c>
      <c r="D58" s="10"/>
    </row>
    <row r="59" spans="1:4" ht="17" thickBot="1" x14ac:dyDescent="0.25">
      <c r="B59" s="55"/>
    </row>
    <row r="61" spans="1:4" x14ac:dyDescent="0.2">
      <c r="A61" s="7" t="s">
        <v>37</v>
      </c>
      <c r="B61" s="8"/>
      <c r="C61" s="8"/>
      <c r="D61" s="9"/>
    </row>
    <row r="62" spans="1:4" x14ac:dyDescent="0.2">
      <c r="D62" s="10"/>
    </row>
    <row r="63" spans="1:4" x14ac:dyDescent="0.2">
      <c r="A63" s="14" t="s">
        <v>186</v>
      </c>
    </row>
    <row r="64" spans="1:4" x14ac:dyDescent="0.2">
      <c r="A64" s="14" t="s">
        <v>187</v>
      </c>
    </row>
    <row r="65" spans="1:4" x14ac:dyDescent="0.2">
      <c r="A65" s="14" t="s">
        <v>188</v>
      </c>
    </row>
    <row r="66" spans="1:4" x14ac:dyDescent="0.2">
      <c r="A66" t="s">
        <v>189</v>
      </c>
    </row>
    <row r="67" spans="1:4" x14ac:dyDescent="0.2">
      <c r="A67" s="14" t="s">
        <v>190</v>
      </c>
    </row>
    <row r="68" spans="1:4" x14ac:dyDescent="0.2">
      <c r="A68" t="s">
        <v>191</v>
      </c>
    </row>
    <row r="69" spans="1:4" x14ac:dyDescent="0.2">
      <c r="D69" s="11"/>
    </row>
    <row r="70" spans="1:4" x14ac:dyDescent="0.2">
      <c r="A70" s="36"/>
      <c r="B70" s="36"/>
      <c r="C70" s="36"/>
      <c r="D70" s="9"/>
    </row>
    <row r="71" spans="1:4" x14ac:dyDescent="0.2">
      <c r="D71" s="37"/>
    </row>
    <row r="72" spans="1:4" x14ac:dyDescent="0.2">
      <c r="D72" s="37"/>
    </row>
    <row r="73" spans="1:4" hidden="1" x14ac:dyDescent="0.2">
      <c r="B73" s="3" t="s">
        <v>3</v>
      </c>
      <c r="C73" s="3"/>
    </row>
    <row r="74" spans="1:4" hidden="1" x14ac:dyDescent="0.2">
      <c r="B74" s="3"/>
      <c r="C74" s="3"/>
    </row>
    <row r="75" spans="1:4" hidden="1" x14ac:dyDescent="0.2">
      <c r="B75" s="5" t="s">
        <v>5</v>
      </c>
      <c r="C75" s="5"/>
    </row>
    <row r="76" spans="1:4" hidden="1" x14ac:dyDescent="0.2">
      <c r="B76" s="5"/>
      <c r="C76" s="5"/>
    </row>
    <row r="77" spans="1:4" hidden="1" x14ac:dyDescent="0.2">
      <c r="B77" s="38" t="s">
        <v>84</v>
      </c>
      <c r="C77" s="38"/>
    </row>
    <row r="78" spans="1:4" hidden="1" x14ac:dyDescent="0.2">
      <c r="A78" s="2" t="s">
        <v>15</v>
      </c>
      <c r="B78" s="5"/>
      <c r="C78" s="5"/>
    </row>
    <row r="79" spans="1:4" hidden="1" x14ac:dyDescent="0.2">
      <c r="A79" s="39"/>
      <c r="B79" s="5"/>
      <c r="C79" s="5"/>
    </row>
    <row r="80" spans="1:4" hidden="1" x14ac:dyDescent="0.2"/>
    <row r="81" spans="1:10" ht="17" hidden="1" x14ac:dyDescent="0.2">
      <c r="A81" s="14" t="s">
        <v>44</v>
      </c>
      <c r="B81" s="15"/>
      <c r="C81" s="15"/>
      <c r="D81" s="16" t="s">
        <v>192</v>
      </c>
    </row>
    <row r="82" spans="1:10" hidden="1" x14ac:dyDescent="0.2">
      <c r="A82" s="14" t="s">
        <v>45</v>
      </c>
      <c r="B82" s="15"/>
      <c r="C82" s="15"/>
      <c r="D82" s="16"/>
    </row>
    <row r="83" spans="1:10" hidden="1" x14ac:dyDescent="0.2">
      <c r="A83" t="s">
        <v>46</v>
      </c>
      <c r="B83" s="29"/>
      <c r="C83" s="40"/>
      <c r="D83" s="16"/>
    </row>
    <row r="84" spans="1:10" hidden="1" x14ac:dyDescent="0.2">
      <c r="A84" s="2" t="s">
        <v>182</v>
      </c>
      <c r="B84" s="41">
        <f>SUM(B81:B83)</f>
        <v>0</v>
      </c>
      <c r="C84" s="41"/>
    </row>
    <row r="85" spans="1:10" hidden="1" x14ac:dyDescent="0.2"/>
    <row r="86" spans="1:10" hidden="1" x14ac:dyDescent="0.2"/>
    <row r="87" spans="1:10" x14ac:dyDescent="0.2">
      <c r="A87" s="42" t="s">
        <v>47</v>
      </c>
    </row>
    <row r="91" spans="1:10" x14ac:dyDescent="0.2">
      <c r="F91" s="16"/>
      <c r="G91" s="16"/>
      <c r="H91" s="16"/>
      <c r="I91" s="16"/>
      <c r="J91" s="16"/>
    </row>
    <row r="94" spans="1:10" x14ac:dyDescent="0.2">
      <c r="B94" s="43"/>
      <c r="C94" s="43"/>
    </row>
    <row r="95" spans="1:10" x14ac:dyDescent="0.2">
      <c r="B95" s="43"/>
      <c r="C95" s="43"/>
    </row>
  </sheetData>
  <sheetProtection algorithmName="SHA-512" hashValue="Nb+lBJC2oL6VQ+SlfkhrqGM680R8PRkxgszIxTMOANi8f6Bl693cb/tUC4P/OEs5HQT50aBz6VkaQS+kfZ8JHA==" saltValue="fe3UcnsATiIjU2c2ir/dEw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A48B6-D9D4-764D-9202-66E78FF4D01E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193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45391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63</v>
      </c>
      <c r="B12" s="15">
        <v>6290</v>
      </c>
      <c r="C12" s="15"/>
      <c r="D12" s="16" t="s">
        <v>194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7" t="s">
        <v>10</v>
      </c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6" ht="34" x14ac:dyDescent="0.2">
      <c r="A17" s="14" t="s">
        <v>11</v>
      </c>
      <c r="B17" s="15">
        <f>-B84</f>
        <v>-969</v>
      </c>
      <c r="C17" s="15"/>
      <c r="D17" s="16" t="s">
        <v>194</v>
      </c>
    </row>
    <row r="18" spans="1:6" x14ac:dyDescent="0.2">
      <c r="A18" s="14"/>
      <c r="B18" s="15"/>
      <c r="C18" s="15"/>
      <c r="D18" s="16"/>
    </row>
    <row r="19" spans="1:6" x14ac:dyDescent="0.2">
      <c r="A19" s="4"/>
      <c r="B19" s="10"/>
      <c r="C19" s="10"/>
    </row>
    <row r="20" spans="1:6" x14ac:dyDescent="0.2">
      <c r="A20" s="18" t="s">
        <v>12</v>
      </c>
      <c r="B20" s="19">
        <f>B12-B84</f>
        <v>5321</v>
      </c>
      <c r="C20" s="19"/>
      <c r="D20" s="20"/>
    </row>
    <row r="21" spans="1:6" x14ac:dyDescent="0.2">
      <c r="A21" s="2"/>
    </row>
    <row r="22" spans="1:6" x14ac:dyDescent="0.2">
      <c r="A22" s="2"/>
    </row>
    <row r="23" spans="1:6" x14ac:dyDescent="0.2">
      <c r="A23" s="7" t="s">
        <v>13</v>
      </c>
      <c r="B23" s="7"/>
      <c r="C23" s="7"/>
      <c r="D23" s="21"/>
    </row>
    <row r="24" spans="1:6" x14ac:dyDescent="0.2">
      <c r="A24" s="2" t="s">
        <v>14</v>
      </c>
      <c r="B24" s="3"/>
      <c r="C24" s="3"/>
      <c r="D24" s="22"/>
    </row>
    <row r="25" spans="1:6" x14ac:dyDescent="0.2">
      <c r="A25" s="12">
        <v>45565</v>
      </c>
      <c r="B25" s="24"/>
      <c r="C25" s="24"/>
      <c r="D25" s="24"/>
    </row>
    <row r="26" spans="1:6" ht="51" x14ac:dyDescent="0.2">
      <c r="A26" s="12"/>
      <c r="B26" s="100" t="s">
        <v>195</v>
      </c>
      <c r="C26" s="99" t="s">
        <v>196</v>
      </c>
      <c r="D26" s="24"/>
    </row>
    <row r="27" spans="1:6" x14ac:dyDescent="0.2">
      <c r="A27" s="13"/>
      <c r="B27" s="25"/>
      <c r="C27" s="25"/>
      <c r="D27" s="24"/>
    </row>
    <row r="28" spans="1:6" x14ac:dyDescent="0.2">
      <c r="A28" s="2" t="s">
        <v>15</v>
      </c>
      <c r="B28" s="24"/>
      <c r="C28" s="24"/>
      <c r="D28" s="24"/>
    </row>
    <row r="29" spans="1:6" x14ac:dyDescent="0.2">
      <c r="A29" s="26"/>
      <c r="B29" s="24"/>
      <c r="C29" s="24"/>
      <c r="D29" s="26"/>
    </row>
    <row r="30" spans="1:6" x14ac:dyDescent="0.2">
      <c r="A30" s="13"/>
      <c r="B30" s="24"/>
      <c r="C30" s="24"/>
      <c r="D30" s="24"/>
    </row>
    <row r="31" spans="1:6" ht="34" x14ac:dyDescent="0.2">
      <c r="A31" s="14" t="s">
        <v>16</v>
      </c>
      <c r="B31" s="27">
        <f>C31/174*365</f>
        <v>6922.4137931034484</v>
      </c>
      <c r="C31" s="27">
        <v>3300</v>
      </c>
      <c r="D31" s="16" t="s">
        <v>194</v>
      </c>
      <c r="F31" s="4"/>
    </row>
    <row r="32" spans="1:6" x14ac:dyDescent="0.2">
      <c r="A32" s="14" t="s">
        <v>18</v>
      </c>
      <c r="B32" s="27"/>
      <c r="C32" s="27"/>
      <c r="D32" s="16"/>
      <c r="F32" s="4"/>
    </row>
    <row r="33" spans="1:4" ht="34" x14ac:dyDescent="0.2">
      <c r="A33" s="1" t="s">
        <v>19</v>
      </c>
      <c r="B33" s="27">
        <f>B34</f>
        <v>209.77011494252872</v>
      </c>
      <c r="C33" s="27">
        <f>C34</f>
        <v>100</v>
      </c>
      <c r="D33" s="16" t="s">
        <v>200</v>
      </c>
    </row>
    <row r="34" spans="1:4" ht="34" x14ac:dyDescent="0.2">
      <c r="A34" s="1" t="s">
        <v>93</v>
      </c>
      <c r="B34" s="27">
        <f>C34/174*365</f>
        <v>209.77011494252872</v>
      </c>
      <c r="C34" s="27">
        <v>100</v>
      </c>
      <c r="D34" s="16" t="s">
        <v>194</v>
      </c>
    </row>
    <row r="35" spans="1:4" x14ac:dyDescent="0.2">
      <c r="A35" s="14"/>
      <c r="B35" s="27"/>
      <c r="C35" s="27"/>
      <c r="D35" s="11"/>
    </row>
    <row r="36" spans="1:4" x14ac:dyDescent="0.2">
      <c r="A36" s="1" t="s">
        <v>20</v>
      </c>
      <c r="B36" s="27"/>
      <c r="C36" s="27"/>
      <c r="D36" s="11"/>
    </row>
    <row r="37" spans="1:4" x14ac:dyDescent="0.2">
      <c r="A37" s="14"/>
      <c r="B37" s="27"/>
      <c r="C37" s="27"/>
      <c r="D37" s="11"/>
    </row>
    <row r="38" spans="1:4" x14ac:dyDescent="0.2">
      <c r="A38" s="14" t="s">
        <v>21</v>
      </c>
      <c r="B38" s="27"/>
      <c r="C38" s="27"/>
      <c r="D38" s="16"/>
    </row>
    <row r="39" spans="1:4" x14ac:dyDescent="0.2">
      <c r="A39" s="14" t="s">
        <v>22</v>
      </c>
      <c r="B39" s="27"/>
      <c r="C39" s="27"/>
      <c r="D39" s="11"/>
    </row>
    <row r="40" spans="1:4" x14ac:dyDescent="0.2">
      <c r="A40" s="14"/>
      <c r="B40" s="27"/>
      <c r="C40" s="27"/>
      <c r="D40" s="11"/>
    </row>
    <row r="41" spans="1:4" x14ac:dyDescent="0.2">
      <c r="A41" s="14" t="s">
        <v>23</v>
      </c>
      <c r="B41" s="27"/>
      <c r="C41" s="27"/>
      <c r="D41" s="11"/>
    </row>
    <row r="42" spans="1:4" x14ac:dyDescent="0.2">
      <c r="A42" s="14" t="s">
        <v>24</v>
      </c>
      <c r="B42" s="27"/>
      <c r="C42" s="27"/>
      <c r="D42" s="16"/>
    </row>
    <row r="43" spans="1:4" x14ac:dyDescent="0.2">
      <c r="A43" s="14" t="s">
        <v>25</v>
      </c>
      <c r="B43" s="27"/>
      <c r="C43" s="27"/>
      <c r="D43" s="11"/>
    </row>
    <row r="44" spans="1:4" x14ac:dyDescent="0.2">
      <c r="A44" s="14" t="s">
        <v>26</v>
      </c>
      <c r="B44" s="27"/>
      <c r="C44" s="27"/>
      <c r="D44" s="11"/>
    </row>
    <row r="45" spans="1:4" x14ac:dyDescent="0.2">
      <c r="A45" s="14"/>
      <c r="B45" s="27"/>
      <c r="C45" s="27"/>
      <c r="D45" s="11"/>
    </row>
    <row r="46" spans="1:4" x14ac:dyDescent="0.2">
      <c r="A46" s="14" t="s">
        <v>27</v>
      </c>
      <c r="B46" s="27"/>
      <c r="C46" s="27"/>
      <c r="D46" s="16"/>
    </row>
    <row r="47" spans="1:4" x14ac:dyDescent="0.2">
      <c r="A47" s="14" t="s">
        <v>28</v>
      </c>
      <c r="B47" s="27"/>
      <c r="C47" s="27"/>
      <c r="D47" s="11"/>
    </row>
    <row r="48" spans="1:4" x14ac:dyDescent="0.2">
      <c r="A48" s="14" t="s">
        <v>29</v>
      </c>
      <c r="B48" s="27"/>
      <c r="C48" s="27"/>
      <c r="D48" s="16"/>
    </row>
    <row r="49" spans="1:4" x14ac:dyDescent="0.2">
      <c r="A49" s="14" t="s">
        <v>30</v>
      </c>
      <c r="B49" s="27"/>
      <c r="C49" s="27"/>
      <c r="D49" s="16"/>
    </row>
    <row r="50" spans="1:4" x14ac:dyDescent="0.2">
      <c r="A50" s="14"/>
      <c r="B50" s="27"/>
      <c r="C50" s="27"/>
      <c r="D50" s="11"/>
    </row>
    <row r="51" spans="1:4" ht="51" x14ac:dyDescent="0.2">
      <c r="A51" s="14" t="s">
        <v>31</v>
      </c>
      <c r="B51" s="27">
        <f>135.226+9.506</f>
        <v>144.732</v>
      </c>
      <c r="C51" s="27"/>
      <c r="D51" s="16" t="s">
        <v>201</v>
      </c>
    </row>
    <row r="52" spans="1:4" x14ac:dyDescent="0.2">
      <c r="A52" s="14"/>
      <c r="B52" s="27"/>
      <c r="C52" s="27"/>
      <c r="D52" s="11"/>
    </row>
    <row r="53" spans="1:4" x14ac:dyDescent="0.2">
      <c r="A53" s="14" t="s">
        <v>33</v>
      </c>
      <c r="B53" s="27">
        <f>SUM(B38:B51)</f>
        <v>144.732</v>
      </c>
      <c r="C53" s="27"/>
      <c r="D53" s="11"/>
    </row>
    <row r="54" spans="1:4" x14ac:dyDescent="0.2">
      <c r="A54" s="28"/>
      <c r="B54" s="29"/>
      <c r="C54" s="29"/>
      <c r="D54" s="30"/>
    </row>
    <row r="55" spans="1:4" x14ac:dyDescent="0.2">
      <c r="A55" s="31" t="s">
        <v>13</v>
      </c>
      <c r="B55" s="32">
        <f>B33+B53</f>
        <v>354.50211494252869</v>
      </c>
      <c r="C55" s="32"/>
      <c r="D55" s="33"/>
    </row>
    <row r="56" spans="1:4" x14ac:dyDescent="0.2">
      <c r="B56" s="10"/>
      <c r="C56" s="10"/>
      <c r="D56" s="11"/>
    </row>
    <row r="57" spans="1:4" x14ac:dyDescent="0.2">
      <c r="B57" s="3"/>
      <c r="C57" s="3"/>
      <c r="D57" s="10"/>
    </row>
    <row r="58" spans="1:4" x14ac:dyDescent="0.2">
      <c r="A58" s="34" t="s">
        <v>34</v>
      </c>
      <c r="B58" s="35">
        <f>ROUND((B20/B31),1)</f>
        <v>0.8</v>
      </c>
      <c r="C58" s="64"/>
      <c r="D58" s="10"/>
    </row>
    <row r="59" spans="1:4" x14ac:dyDescent="0.2">
      <c r="A59" s="34" t="s">
        <v>35</v>
      </c>
      <c r="B59" s="35">
        <f>ROUND((B20/B33),1)</f>
        <v>25.4</v>
      </c>
      <c r="C59" s="64"/>
      <c r="D59" s="10"/>
    </row>
    <row r="60" spans="1:4" x14ac:dyDescent="0.2">
      <c r="A60" s="34" t="s">
        <v>36</v>
      </c>
      <c r="B60" s="35">
        <f>ROUND((B20/B55),1)</f>
        <v>15</v>
      </c>
      <c r="C60" s="64"/>
      <c r="D60" s="10"/>
    </row>
    <row r="63" spans="1:4" x14ac:dyDescent="0.2">
      <c r="A63" s="7" t="s">
        <v>37</v>
      </c>
      <c r="B63" s="8"/>
      <c r="C63" s="8"/>
      <c r="D63" s="9"/>
    </row>
    <row r="64" spans="1:4" x14ac:dyDescent="0.2">
      <c r="D64" s="10"/>
    </row>
    <row r="65" spans="1:4" x14ac:dyDescent="0.2">
      <c r="A65" s="14" t="s">
        <v>197</v>
      </c>
    </row>
    <row r="66" spans="1:4" x14ac:dyDescent="0.2">
      <c r="A66" s="14" t="s">
        <v>202</v>
      </c>
    </row>
    <row r="67" spans="1:4" x14ac:dyDescent="0.2">
      <c r="A67" t="s">
        <v>198</v>
      </c>
    </row>
    <row r="68" spans="1:4" x14ac:dyDescent="0.2">
      <c r="A68" t="s">
        <v>199</v>
      </c>
    </row>
    <row r="69" spans="1:4" x14ac:dyDescent="0.2">
      <c r="D69" s="11"/>
    </row>
    <row r="70" spans="1:4" x14ac:dyDescent="0.2">
      <c r="A70" s="36"/>
      <c r="B70" s="36"/>
      <c r="C70" s="36"/>
      <c r="D70" s="9"/>
    </row>
    <row r="71" spans="1:4" x14ac:dyDescent="0.2">
      <c r="D71" s="37"/>
    </row>
    <row r="72" spans="1:4" x14ac:dyDescent="0.2">
      <c r="D72" s="37"/>
    </row>
    <row r="73" spans="1:4" x14ac:dyDescent="0.2">
      <c r="B73" s="3" t="s">
        <v>3</v>
      </c>
      <c r="C73" s="3"/>
    </row>
    <row r="74" spans="1:4" x14ac:dyDescent="0.2">
      <c r="B74" s="3"/>
      <c r="C74" s="3"/>
    </row>
    <row r="75" spans="1:4" x14ac:dyDescent="0.2">
      <c r="B75" s="5" t="s">
        <v>5</v>
      </c>
      <c r="C75" s="5"/>
    </row>
    <row r="76" spans="1:4" x14ac:dyDescent="0.2">
      <c r="B76" s="5"/>
      <c r="C76" s="5"/>
    </row>
    <row r="77" spans="1:4" x14ac:dyDescent="0.2">
      <c r="B77" s="38">
        <v>45391</v>
      </c>
      <c r="C77" s="38"/>
    </row>
    <row r="78" spans="1:4" x14ac:dyDescent="0.2">
      <c r="A78" s="2" t="s">
        <v>15</v>
      </c>
      <c r="B78" s="5"/>
      <c r="C78" s="5"/>
    </row>
    <row r="79" spans="1:4" x14ac:dyDescent="0.2">
      <c r="A79" s="39"/>
      <c r="B79" s="5"/>
      <c r="C79" s="5"/>
    </row>
    <row r="81" spans="1:10" ht="34" x14ac:dyDescent="0.2">
      <c r="A81" s="14" t="s">
        <v>44</v>
      </c>
      <c r="B81" s="15">
        <v>969</v>
      </c>
      <c r="C81" s="15"/>
      <c r="D81" s="16" t="s">
        <v>194</v>
      </c>
    </row>
    <row r="82" spans="1:10" x14ac:dyDescent="0.2">
      <c r="A82" s="14" t="s">
        <v>45</v>
      </c>
      <c r="B82" s="15"/>
      <c r="C82" s="15"/>
      <c r="D82" s="16"/>
    </row>
    <row r="83" spans="1:10" x14ac:dyDescent="0.2">
      <c r="A83" t="s">
        <v>46</v>
      </c>
      <c r="B83" s="29"/>
      <c r="C83" s="40"/>
      <c r="D83" s="16"/>
    </row>
    <row r="84" spans="1:10" x14ac:dyDescent="0.2">
      <c r="A84" s="2" t="s">
        <v>11</v>
      </c>
      <c r="B84" s="41">
        <f>SUM(B81:B83)</f>
        <v>969</v>
      </c>
      <c r="C84" s="41"/>
    </row>
    <row r="87" spans="1:10" x14ac:dyDescent="0.2">
      <c r="A87" s="42" t="s">
        <v>47</v>
      </c>
    </row>
    <row r="91" spans="1:10" x14ac:dyDescent="0.2">
      <c r="F91" s="16"/>
      <c r="G91" s="16"/>
      <c r="H91" s="16"/>
      <c r="I91" s="16"/>
      <c r="J91" s="16"/>
    </row>
    <row r="94" spans="1:10" x14ac:dyDescent="0.2">
      <c r="B94" s="43"/>
      <c r="C94" s="43"/>
    </row>
    <row r="95" spans="1:10" x14ac:dyDescent="0.2">
      <c r="B95" s="43"/>
      <c r="C95" s="43"/>
    </row>
  </sheetData>
  <sheetProtection algorithmName="SHA-512" hashValue="AQ+a+/Q21Qgx8apWa1Lk3JdnuXKqAywa47ik9DWdlozYITohhaJjPh/KFDhTXwlrkODgJMhKO/qeD57K8n+1fg==" saltValue="qHm/lKlyXkDHK3yo7O06zA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9B97B-38EC-2D49-9C72-D7D9C2E66F86}">
  <sheetPr>
    <pageSetUpPr fitToPage="1"/>
  </sheetPr>
  <dimension ref="A1:J10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203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87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45415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88</v>
      </c>
      <c r="B11" s="10"/>
      <c r="C11" s="10"/>
      <c r="D11" s="11"/>
    </row>
    <row r="12" spans="1:4" x14ac:dyDescent="0.2">
      <c r="A12" s="60">
        <v>0.85538000000000003</v>
      </c>
      <c r="B12" s="10"/>
      <c r="C12" s="10"/>
      <c r="D12" s="11" t="s">
        <v>204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34" x14ac:dyDescent="0.2">
      <c r="A15" s="14" t="s">
        <v>8</v>
      </c>
      <c r="B15" s="15">
        <v>172306</v>
      </c>
      <c r="C15" s="15"/>
      <c r="D15" s="16" t="s">
        <v>205</v>
      </c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206</v>
      </c>
      <c r="B17" s="45">
        <v>70000</v>
      </c>
      <c r="C17" s="44"/>
      <c r="D17" s="16" t="s">
        <v>205</v>
      </c>
    </row>
    <row r="18" spans="1:4" x14ac:dyDescent="0.2">
      <c r="A18" s="14"/>
      <c r="B18" s="44"/>
      <c r="C18" s="44"/>
      <c r="D18" s="16"/>
    </row>
    <row r="19" spans="1:4" x14ac:dyDescent="0.2">
      <c r="A19" s="14"/>
      <c r="B19" s="44"/>
      <c r="C19" s="44"/>
      <c r="D19" s="16"/>
    </row>
    <row r="20" spans="1:4" x14ac:dyDescent="0.2">
      <c r="A20" s="1" t="s">
        <v>53</v>
      </c>
      <c r="B20" s="15">
        <f>SUM(B15:B17)</f>
        <v>242306</v>
      </c>
      <c r="C20" s="15"/>
      <c r="D20" s="16"/>
    </row>
    <row r="21" spans="1:4" x14ac:dyDescent="0.2">
      <c r="A21" s="14"/>
      <c r="B21" s="15"/>
      <c r="C21" s="15"/>
      <c r="D21" s="16"/>
    </row>
    <row r="22" spans="1:4" x14ac:dyDescent="0.2">
      <c r="A22" s="14"/>
      <c r="B22" s="15"/>
      <c r="C22" s="15"/>
      <c r="D22" s="16"/>
    </row>
    <row r="23" spans="1:4" x14ac:dyDescent="0.2">
      <c r="A23" s="17" t="s">
        <v>10</v>
      </c>
      <c r="B23" s="15"/>
      <c r="C23" s="15"/>
      <c r="D23" s="16"/>
    </row>
    <row r="24" spans="1:4" x14ac:dyDescent="0.2">
      <c r="A24" s="14"/>
      <c r="B24" s="15"/>
      <c r="C24" s="15"/>
      <c r="D24" s="16"/>
    </row>
    <row r="25" spans="1:4" ht="17" x14ac:dyDescent="0.2">
      <c r="A25" s="14" t="s">
        <v>207</v>
      </c>
      <c r="B25" s="15">
        <f>-B92</f>
        <v>-15382.834863260001</v>
      </c>
      <c r="C25" s="15"/>
      <c r="D25" s="16" t="s">
        <v>208</v>
      </c>
    </row>
    <row r="26" spans="1:4" x14ac:dyDescent="0.2">
      <c r="A26" s="14"/>
      <c r="B26" s="15"/>
      <c r="C26" s="15"/>
      <c r="D26" s="16"/>
    </row>
    <row r="27" spans="1:4" x14ac:dyDescent="0.2">
      <c r="A27" s="4"/>
      <c r="B27" s="10"/>
      <c r="C27" s="10"/>
    </row>
    <row r="28" spans="1:4" x14ac:dyDescent="0.2">
      <c r="A28" s="18" t="s">
        <v>12</v>
      </c>
      <c r="B28" s="19">
        <f>B20-B92</f>
        <v>226923.16513673999</v>
      </c>
      <c r="C28" s="19"/>
      <c r="D28" s="20"/>
    </row>
    <row r="29" spans="1:4" x14ac:dyDescent="0.2">
      <c r="A29" s="2"/>
    </row>
    <row r="30" spans="1:4" x14ac:dyDescent="0.2">
      <c r="A30" s="2"/>
    </row>
    <row r="31" spans="1:4" x14ac:dyDescent="0.2">
      <c r="A31" s="7" t="s">
        <v>13</v>
      </c>
      <c r="B31" s="7"/>
      <c r="C31" s="7"/>
      <c r="D31" s="21"/>
    </row>
    <row r="32" spans="1:4" x14ac:dyDescent="0.2">
      <c r="A32" s="2" t="s">
        <v>14</v>
      </c>
      <c r="B32" s="3"/>
      <c r="C32" s="3"/>
      <c r="D32" s="22"/>
    </row>
    <row r="33" spans="1:4" x14ac:dyDescent="0.2">
      <c r="A33" s="12">
        <v>45199</v>
      </c>
      <c r="B33" s="24"/>
      <c r="C33" s="24"/>
      <c r="D33" s="24"/>
    </row>
    <row r="34" spans="1:4" x14ac:dyDescent="0.2">
      <c r="A34" s="13"/>
      <c r="B34" s="25"/>
      <c r="C34" s="25"/>
      <c r="D34" s="24"/>
    </row>
    <row r="35" spans="1:4" x14ac:dyDescent="0.2">
      <c r="A35" s="2" t="s">
        <v>15</v>
      </c>
      <c r="B35" s="24"/>
      <c r="C35" s="24"/>
      <c r="D35" s="24"/>
    </row>
    <row r="36" spans="1:4" x14ac:dyDescent="0.2">
      <c r="A36" s="26"/>
      <c r="B36" s="24"/>
      <c r="C36" s="24"/>
      <c r="D36" s="26"/>
    </row>
    <row r="37" spans="1:4" x14ac:dyDescent="0.2">
      <c r="A37" s="13"/>
      <c r="B37" s="24"/>
      <c r="C37" s="24"/>
      <c r="D37" s="24"/>
    </row>
    <row r="38" spans="1:4" ht="34" x14ac:dyDescent="0.2">
      <c r="A38" s="14" t="s">
        <v>16</v>
      </c>
      <c r="B38" s="27">
        <v>192961.06400000001</v>
      </c>
      <c r="C38" s="27"/>
      <c r="D38" s="16" t="s">
        <v>209</v>
      </c>
    </row>
    <row r="39" spans="1:4" x14ac:dyDescent="0.2">
      <c r="A39" s="14" t="s">
        <v>18</v>
      </c>
      <c r="B39" s="27"/>
      <c r="C39" s="27"/>
      <c r="D39" s="16"/>
    </row>
    <row r="40" spans="1:4" ht="34" x14ac:dyDescent="0.2">
      <c r="A40" s="1" t="s">
        <v>19</v>
      </c>
      <c r="B40" s="27">
        <v>7704.7709999999997</v>
      </c>
      <c r="C40" s="27"/>
      <c r="D40" s="16" t="s">
        <v>209</v>
      </c>
    </row>
    <row r="41" spans="1:4" x14ac:dyDescent="0.2">
      <c r="A41" s="14"/>
      <c r="B41" s="27"/>
      <c r="C41" s="27"/>
      <c r="D41" s="11"/>
    </row>
    <row r="42" spans="1:4" x14ac:dyDescent="0.2">
      <c r="A42" s="1" t="s">
        <v>20</v>
      </c>
      <c r="B42" s="27"/>
      <c r="C42" s="27"/>
      <c r="D42" s="11"/>
    </row>
    <row r="43" spans="1:4" x14ac:dyDescent="0.2">
      <c r="A43" s="14"/>
      <c r="B43" s="27"/>
      <c r="C43" s="27"/>
      <c r="D43" s="11"/>
    </row>
    <row r="44" spans="1:4" x14ac:dyDescent="0.2">
      <c r="A44" s="14" t="s">
        <v>21</v>
      </c>
      <c r="B44" s="27"/>
      <c r="C44" s="27"/>
      <c r="D44" s="16"/>
    </row>
    <row r="45" spans="1:4" ht="17" x14ac:dyDescent="0.2">
      <c r="A45" s="14" t="s">
        <v>22</v>
      </c>
      <c r="B45" s="27">
        <v>812.29200000000003</v>
      </c>
      <c r="C45" s="27"/>
      <c r="D45" s="16" t="s">
        <v>208</v>
      </c>
    </row>
    <row r="46" spans="1:4" x14ac:dyDescent="0.2">
      <c r="A46" s="14"/>
      <c r="B46" s="27"/>
      <c r="C46" s="27"/>
      <c r="D46" s="11"/>
    </row>
    <row r="47" spans="1:4" x14ac:dyDescent="0.2">
      <c r="A47" s="14" t="s">
        <v>23</v>
      </c>
      <c r="B47" s="27"/>
      <c r="C47" s="27"/>
      <c r="D47" s="11"/>
    </row>
    <row r="48" spans="1:4" x14ac:dyDescent="0.2">
      <c r="A48" s="14" t="s">
        <v>24</v>
      </c>
      <c r="B48" s="27"/>
      <c r="C48" s="27"/>
      <c r="D48" s="16"/>
    </row>
    <row r="49" spans="1:4" x14ac:dyDescent="0.2">
      <c r="A49" s="14" t="s">
        <v>25</v>
      </c>
      <c r="B49" s="27"/>
      <c r="C49" s="27"/>
      <c r="D49" s="11"/>
    </row>
    <row r="50" spans="1:4" ht="34" x14ac:dyDescent="0.2">
      <c r="A50" s="14" t="s">
        <v>26</v>
      </c>
      <c r="B50" s="27">
        <v>621.83299999999997</v>
      </c>
      <c r="C50" s="27"/>
      <c r="D50" s="16" t="s">
        <v>210</v>
      </c>
    </row>
    <row r="51" spans="1:4" x14ac:dyDescent="0.2">
      <c r="A51" s="14"/>
      <c r="B51" s="27"/>
      <c r="C51" s="27"/>
      <c r="D51" s="11"/>
    </row>
    <row r="52" spans="1:4" x14ac:dyDescent="0.2">
      <c r="A52" s="14" t="s">
        <v>27</v>
      </c>
      <c r="B52" s="27"/>
      <c r="C52" s="27"/>
      <c r="D52" s="16"/>
    </row>
    <row r="53" spans="1:4" x14ac:dyDescent="0.2">
      <c r="A53" s="14" t="s">
        <v>28</v>
      </c>
      <c r="B53" s="27"/>
      <c r="C53" s="27"/>
      <c r="D53" s="11"/>
    </row>
    <row r="54" spans="1:4" x14ac:dyDescent="0.2">
      <c r="A54" s="14" t="s">
        <v>29</v>
      </c>
      <c r="B54" s="27"/>
      <c r="C54" s="27"/>
      <c r="D54" s="16"/>
    </row>
    <row r="55" spans="1:4" ht="17" x14ac:dyDescent="0.2">
      <c r="A55" s="14" t="s">
        <v>30</v>
      </c>
      <c r="B55" s="27">
        <v>-218.92699999999999</v>
      </c>
      <c r="C55" s="27"/>
      <c r="D55" s="16" t="s">
        <v>208</v>
      </c>
    </row>
    <row r="56" spans="1:4" ht="17" x14ac:dyDescent="0.2">
      <c r="A56" s="14" t="s">
        <v>211</v>
      </c>
      <c r="B56" s="27">
        <v>323.52800000000002</v>
      </c>
      <c r="C56" s="27"/>
      <c r="D56" s="16" t="s">
        <v>208</v>
      </c>
    </row>
    <row r="57" spans="1:4" x14ac:dyDescent="0.2">
      <c r="A57" s="14"/>
      <c r="B57" s="27"/>
      <c r="C57" s="27"/>
      <c r="D57" s="11"/>
    </row>
    <row r="58" spans="1:4" ht="17" x14ac:dyDescent="0.2">
      <c r="A58" s="14" t="s">
        <v>31</v>
      </c>
      <c r="B58" s="27">
        <v>14386.544</v>
      </c>
      <c r="C58" s="27"/>
      <c r="D58" s="16" t="s">
        <v>208</v>
      </c>
    </row>
    <row r="59" spans="1:4" x14ac:dyDescent="0.2">
      <c r="A59" s="14"/>
      <c r="B59" s="27"/>
      <c r="C59" s="27"/>
      <c r="D59" s="11"/>
    </row>
    <row r="60" spans="1:4" x14ac:dyDescent="0.2">
      <c r="A60" s="14" t="s">
        <v>33</v>
      </c>
      <c r="B60" s="27">
        <f>SUM(B44:B58)</f>
        <v>15925.27</v>
      </c>
      <c r="C60" s="27"/>
      <c r="D60" s="11"/>
    </row>
    <row r="61" spans="1:4" x14ac:dyDescent="0.2">
      <c r="A61" s="28"/>
      <c r="B61" s="29"/>
      <c r="C61" s="29"/>
      <c r="D61" s="30"/>
    </row>
    <row r="62" spans="1:4" x14ac:dyDescent="0.2">
      <c r="A62" s="31" t="s">
        <v>13</v>
      </c>
      <c r="B62" s="32">
        <f>B40+B60</f>
        <v>23630.041000000001</v>
      </c>
      <c r="C62" s="32"/>
      <c r="D62" s="33"/>
    </row>
    <row r="63" spans="1:4" x14ac:dyDescent="0.2">
      <c r="B63" s="10"/>
      <c r="C63" s="10"/>
      <c r="D63" s="11"/>
    </row>
    <row r="64" spans="1:4" x14ac:dyDescent="0.2">
      <c r="B64" s="3"/>
      <c r="C64" s="3"/>
      <c r="D64" s="10"/>
    </row>
    <row r="65" spans="1:4" x14ac:dyDescent="0.2">
      <c r="A65" s="34" t="s">
        <v>34</v>
      </c>
      <c r="B65" s="35">
        <f>ROUND((B28/B38),1)</f>
        <v>1.2</v>
      </c>
      <c r="D65" s="10"/>
    </row>
    <row r="66" spans="1:4" x14ac:dyDescent="0.2">
      <c r="A66" s="34" t="s">
        <v>35</v>
      </c>
      <c r="B66" s="35">
        <f>ROUND((B28/B40),1)</f>
        <v>29.5</v>
      </c>
      <c r="C66" s="64"/>
      <c r="D66" s="10"/>
    </row>
    <row r="67" spans="1:4" x14ac:dyDescent="0.2">
      <c r="A67" s="34" t="s">
        <v>36</v>
      </c>
      <c r="B67" s="35">
        <f>ROUND((B28/B62),1)</f>
        <v>9.6</v>
      </c>
      <c r="C67" s="64"/>
      <c r="D67" s="10"/>
    </row>
    <row r="68" spans="1:4" x14ac:dyDescent="0.2">
      <c r="C68" s="64"/>
    </row>
    <row r="70" spans="1:4" x14ac:dyDescent="0.2">
      <c r="A70" s="7" t="s">
        <v>37</v>
      </c>
      <c r="B70" s="8"/>
      <c r="C70" s="8"/>
      <c r="D70" s="9"/>
    </row>
    <row r="71" spans="1:4" x14ac:dyDescent="0.2">
      <c r="D71" s="10"/>
    </row>
    <row r="72" spans="1:4" x14ac:dyDescent="0.2">
      <c r="A72" s="14" t="s">
        <v>212</v>
      </c>
    </row>
    <row r="73" spans="1:4" x14ac:dyDescent="0.2">
      <c r="A73" t="s">
        <v>213</v>
      </c>
    </row>
    <row r="74" spans="1:4" x14ac:dyDescent="0.2">
      <c r="A74" s="14" t="s">
        <v>214</v>
      </c>
    </row>
    <row r="75" spans="1:4" x14ac:dyDescent="0.2">
      <c r="A75" t="s">
        <v>215</v>
      </c>
    </row>
    <row r="76" spans="1:4" x14ac:dyDescent="0.2">
      <c r="A76" t="s">
        <v>216</v>
      </c>
    </row>
    <row r="77" spans="1:4" x14ac:dyDescent="0.2">
      <c r="D77" s="11"/>
    </row>
    <row r="78" spans="1:4" x14ac:dyDescent="0.2">
      <c r="A78" s="36"/>
      <c r="B78" s="36"/>
      <c r="C78" s="36"/>
      <c r="D78" s="9"/>
    </row>
    <row r="79" spans="1:4" x14ac:dyDescent="0.2">
      <c r="D79" s="37"/>
    </row>
    <row r="80" spans="1:4" x14ac:dyDescent="0.2">
      <c r="D80" s="37"/>
    </row>
    <row r="81" spans="1:5" x14ac:dyDescent="0.2">
      <c r="B81" s="3" t="s">
        <v>3</v>
      </c>
      <c r="C81" s="3" t="s">
        <v>87</v>
      </c>
    </row>
    <row r="82" spans="1:5" x14ac:dyDescent="0.2">
      <c r="B82" s="3"/>
      <c r="C82" s="3"/>
    </row>
    <row r="83" spans="1:5" x14ac:dyDescent="0.2">
      <c r="B83" s="5" t="s">
        <v>5</v>
      </c>
      <c r="C83" s="5" t="s">
        <v>5</v>
      </c>
    </row>
    <row r="84" spans="1:5" x14ac:dyDescent="0.2">
      <c r="B84" s="5"/>
      <c r="C84" s="5"/>
    </row>
    <row r="85" spans="1:5" x14ac:dyDescent="0.2">
      <c r="B85" s="38">
        <v>45415</v>
      </c>
      <c r="C85" s="38">
        <v>45415</v>
      </c>
    </row>
    <row r="86" spans="1:5" x14ac:dyDescent="0.2">
      <c r="A86" s="2" t="s">
        <v>88</v>
      </c>
      <c r="B86" s="5"/>
      <c r="C86" s="5"/>
    </row>
    <row r="87" spans="1:5" x14ac:dyDescent="0.2">
      <c r="A87" s="39">
        <f>A12</f>
        <v>0.85538000000000003</v>
      </c>
      <c r="B87" s="5"/>
      <c r="C87" s="5"/>
      <c r="D87" s="11" t="s">
        <v>204</v>
      </c>
    </row>
    <row r="89" spans="1:5" ht="17" x14ac:dyDescent="0.2">
      <c r="A89" s="14" t="s">
        <v>217</v>
      </c>
      <c r="B89" s="15">
        <f>C89*A87</f>
        <v>15382.834863260001</v>
      </c>
      <c r="C89" s="15">
        <f>25100-7116.373</f>
        <v>17983.627</v>
      </c>
      <c r="D89" s="16" t="s">
        <v>208</v>
      </c>
      <c r="E89" s="15"/>
    </row>
    <row r="90" spans="1:5" x14ac:dyDescent="0.2">
      <c r="A90" s="14" t="s">
        <v>45</v>
      </c>
      <c r="B90" s="15"/>
      <c r="C90" s="15"/>
      <c r="D90" s="16"/>
      <c r="E90" s="15"/>
    </row>
    <row r="91" spans="1:5" x14ac:dyDescent="0.2">
      <c r="A91" t="s">
        <v>46</v>
      </c>
      <c r="B91" s="29"/>
      <c r="C91" s="40"/>
      <c r="D91" s="16"/>
    </row>
    <row r="92" spans="1:5" x14ac:dyDescent="0.2">
      <c r="A92" s="2" t="s">
        <v>11</v>
      </c>
      <c r="B92" s="41">
        <f>SUM(B89:B91)</f>
        <v>15382.834863260001</v>
      </c>
      <c r="C92" s="41"/>
    </row>
    <row r="95" spans="1:5" x14ac:dyDescent="0.2">
      <c r="A95" s="42" t="s">
        <v>47</v>
      </c>
    </row>
    <row r="99" spans="2:10" x14ac:dyDescent="0.2">
      <c r="F99" s="16"/>
      <c r="G99" s="16"/>
      <c r="H99" s="16"/>
      <c r="I99" s="16"/>
      <c r="J99" s="16"/>
    </row>
    <row r="102" spans="2:10" x14ac:dyDescent="0.2">
      <c r="B102" s="43"/>
      <c r="C102" s="43"/>
    </row>
    <row r="103" spans="2:10" x14ac:dyDescent="0.2">
      <c r="B103" s="43"/>
      <c r="C103" s="43"/>
    </row>
  </sheetData>
  <sheetProtection algorithmName="SHA-512" hashValue="sEz6oI+xjFUjf+299fS8Bt+14YfRyXSz8qSbtYmYaQLcE+rvmGOGRYgTqhPTrushtJFKnk6prxaslDotl5jmsg==" saltValue="xtPueRCe4zXvyzrjkta18A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9DE5A-3AFF-514E-A440-E47BA7D8CE93}">
  <sheetPr>
    <pageSetUpPr fitToPage="1"/>
  </sheetPr>
  <dimension ref="A1:I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218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45429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f>50582-1500</f>
        <v>49082</v>
      </c>
      <c r="C12" s="16" t="s">
        <v>205</v>
      </c>
    </row>
    <row r="13" spans="1:3" x14ac:dyDescent="0.2">
      <c r="A13" s="14"/>
      <c r="B13" s="15"/>
      <c r="C13" s="16"/>
    </row>
    <row r="14" spans="1:3" ht="34" x14ac:dyDescent="0.2">
      <c r="A14" s="14" t="s">
        <v>52</v>
      </c>
      <c r="B14" s="45">
        <v>1500</v>
      </c>
      <c r="C14" s="16" t="s">
        <v>205</v>
      </c>
    </row>
    <row r="15" spans="1:3" x14ac:dyDescent="0.2">
      <c r="A15" s="14"/>
      <c r="B15" s="15"/>
      <c r="C15" s="16"/>
    </row>
    <row r="16" spans="1:3" x14ac:dyDescent="0.2">
      <c r="A16" s="1" t="s">
        <v>53</v>
      </c>
      <c r="B16" s="15">
        <f>SUM(B12:B14)</f>
        <v>50582</v>
      </c>
      <c r="C16" s="16"/>
    </row>
    <row r="17" spans="1:3" x14ac:dyDescent="0.2">
      <c r="A17" s="14"/>
      <c r="B17" s="15"/>
      <c r="C17" s="16"/>
    </row>
    <row r="18" spans="1:3" x14ac:dyDescent="0.2">
      <c r="A18" s="14"/>
      <c r="B18" s="15"/>
      <c r="C18" s="16"/>
    </row>
    <row r="19" spans="1:3" x14ac:dyDescent="0.2">
      <c r="A19" s="17" t="s">
        <v>10</v>
      </c>
      <c r="B19" s="15"/>
      <c r="C19" s="16"/>
    </row>
    <row r="20" spans="1:3" x14ac:dyDescent="0.2">
      <c r="A20" s="14"/>
      <c r="B20" s="15"/>
      <c r="C20" s="16"/>
    </row>
    <row r="21" spans="1:3" ht="17" x14ac:dyDescent="0.2">
      <c r="A21" s="14" t="s">
        <v>224</v>
      </c>
      <c r="B21" s="15">
        <f>-B87</f>
        <v>-6087.2030000000004</v>
      </c>
      <c r="C21" s="16" t="s">
        <v>220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8" t="s">
        <v>12</v>
      </c>
      <c r="B24" s="19">
        <f>B16-B87</f>
        <v>44494.796999999999</v>
      </c>
      <c r="C24" s="20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13</v>
      </c>
      <c r="B27" s="7"/>
      <c r="C27" s="21"/>
    </row>
    <row r="28" spans="1:3" x14ac:dyDescent="0.2">
      <c r="A28" s="2" t="s">
        <v>14</v>
      </c>
      <c r="B28" s="3"/>
      <c r="C28" s="22"/>
    </row>
    <row r="29" spans="1:3" x14ac:dyDescent="0.2">
      <c r="A29" s="12">
        <v>45291</v>
      </c>
      <c r="B29" s="24"/>
      <c r="C29" s="24"/>
    </row>
    <row r="30" spans="1:3" x14ac:dyDescent="0.2">
      <c r="A30" s="13"/>
      <c r="B30" s="25"/>
      <c r="C30" s="24"/>
    </row>
    <row r="31" spans="1:3" x14ac:dyDescent="0.2">
      <c r="A31" s="2" t="s">
        <v>15</v>
      </c>
      <c r="B31" s="24"/>
      <c r="C31" s="24"/>
    </row>
    <row r="32" spans="1:3" x14ac:dyDescent="0.2">
      <c r="A32" s="26"/>
      <c r="B32" s="24"/>
      <c r="C32" s="26"/>
    </row>
    <row r="33" spans="1:3" x14ac:dyDescent="0.2">
      <c r="A33" s="13"/>
      <c r="B33" s="24"/>
      <c r="C33" s="24"/>
    </row>
    <row r="34" spans="1:3" ht="17" x14ac:dyDescent="0.2">
      <c r="A34" s="14" t="s">
        <v>16</v>
      </c>
      <c r="B34" s="27">
        <v>50551.326000000001</v>
      </c>
      <c r="C34" s="16" t="s">
        <v>220</v>
      </c>
    </row>
    <row r="35" spans="1:3" x14ac:dyDescent="0.2">
      <c r="A35" s="14" t="s">
        <v>18</v>
      </c>
      <c r="B35" s="27"/>
      <c r="C35" s="16"/>
    </row>
    <row r="36" spans="1:3" ht="17" x14ac:dyDescent="0.2">
      <c r="A36" s="1" t="s">
        <v>19</v>
      </c>
      <c r="B36" s="27">
        <v>9407.4030000000002</v>
      </c>
      <c r="C36" s="16" t="s">
        <v>220</v>
      </c>
    </row>
    <row r="37" spans="1:3" x14ac:dyDescent="0.2">
      <c r="A37" s="14"/>
      <c r="B37" s="27"/>
      <c r="C37" s="11"/>
    </row>
    <row r="38" spans="1:3" x14ac:dyDescent="0.2">
      <c r="A38" s="1" t="s">
        <v>20</v>
      </c>
      <c r="B38" s="27"/>
      <c r="C38" s="11"/>
    </row>
    <row r="39" spans="1:3" x14ac:dyDescent="0.2">
      <c r="A39" s="14"/>
      <c r="B39" s="27"/>
      <c r="C39" s="11"/>
    </row>
    <row r="40" spans="1:3" x14ac:dyDescent="0.2">
      <c r="A40" s="14" t="s">
        <v>21</v>
      </c>
      <c r="B40" s="27"/>
      <c r="C40" s="16"/>
    </row>
    <row r="41" spans="1:3" ht="17" x14ac:dyDescent="0.2">
      <c r="A41" s="14" t="s">
        <v>22</v>
      </c>
      <c r="B41" s="27">
        <v>5.4829999999999997</v>
      </c>
      <c r="C41" s="16" t="s">
        <v>220</v>
      </c>
    </row>
    <row r="42" spans="1:3" x14ac:dyDescent="0.2">
      <c r="A42" s="14"/>
      <c r="B42" s="27"/>
      <c r="C42" s="11"/>
    </row>
    <row r="43" spans="1:3" x14ac:dyDescent="0.2">
      <c r="A43" s="14" t="s">
        <v>23</v>
      </c>
      <c r="B43" s="27"/>
      <c r="C43" s="11"/>
    </row>
    <row r="44" spans="1:3" x14ac:dyDescent="0.2">
      <c r="A44" s="14" t="s">
        <v>24</v>
      </c>
      <c r="B44" s="27"/>
      <c r="C44" s="16"/>
    </row>
    <row r="45" spans="1:3" x14ac:dyDescent="0.2">
      <c r="A45" s="14" t="s">
        <v>25</v>
      </c>
      <c r="B45" s="27"/>
      <c r="C45" s="11"/>
    </row>
    <row r="46" spans="1:3" x14ac:dyDescent="0.2">
      <c r="A46" s="14" t="s">
        <v>26</v>
      </c>
      <c r="B46" s="27"/>
      <c r="C46" s="11"/>
    </row>
    <row r="47" spans="1:3" x14ac:dyDescent="0.2">
      <c r="A47" s="14"/>
      <c r="B47" s="27"/>
      <c r="C47" s="11"/>
    </row>
    <row r="48" spans="1:3" x14ac:dyDescent="0.2">
      <c r="A48" s="14" t="s">
        <v>27</v>
      </c>
      <c r="B48" s="27"/>
      <c r="C48" s="16"/>
    </row>
    <row r="49" spans="1:3" x14ac:dyDescent="0.2">
      <c r="A49" s="14" t="s">
        <v>28</v>
      </c>
      <c r="B49" s="27"/>
      <c r="C49" s="11"/>
    </row>
    <row r="50" spans="1:3" x14ac:dyDescent="0.2">
      <c r="A50" s="14" t="s">
        <v>29</v>
      </c>
      <c r="B50" s="27"/>
      <c r="C50" s="16"/>
    </row>
    <row r="51" spans="1:3" ht="17" x14ac:dyDescent="0.2">
      <c r="A51" s="14" t="s">
        <v>30</v>
      </c>
      <c r="B51" s="27">
        <v>2.843</v>
      </c>
      <c r="C51" s="16" t="s">
        <v>220</v>
      </c>
    </row>
    <row r="52" spans="1:3" x14ac:dyDescent="0.2">
      <c r="A52" s="14"/>
      <c r="B52" s="27"/>
      <c r="C52" s="11"/>
    </row>
    <row r="53" spans="1:3" ht="17" x14ac:dyDescent="0.2">
      <c r="A53" s="14" t="s">
        <v>31</v>
      </c>
      <c r="B53" s="27">
        <v>412.38600000000002</v>
      </c>
      <c r="C53" s="16" t="s">
        <v>220</v>
      </c>
    </row>
    <row r="54" spans="1:3" x14ac:dyDescent="0.2">
      <c r="A54" s="14"/>
      <c r="B54" s="27"/>
      <c r="C54" s="11"/>
    </row>
    <row r="55" spans="1:3" x14ac:dyDescent="0.2">
      <c r="A55" s="14" t="s">
        <v>33</v>
      </c>
      <c r="B55" s="27">
        <f>SUM(B40:B53)</f>
        <v>420.71200000000005</v>
      </c>
      <c r="C55" s="11"/>
    </row>
    <row r="56" spans="1:3" x14ac:dyDescent="0.2">
      <c r="A56" s="28"/>
      <c r="B56" s="29"/>
      <c r="C56" s="30"/>
    </row>
    <row r="57" spans="1:3" x14ac:dyDescent="0.2">
      <c r="A57" s="31" t="s">
        <v>13</v>
      </c>
      <c r="B57" s="32">
        <f>B36+B55</f>
        <v>9828.1149999999998</v>
      </c>
      <c r="C57" s="33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4" t="s">
        <v>34</v>
      </c>
      <c r="B60" s="35">
        <f>ROUND((B24/B34),1)</f>
        <v>0.9</v>
      </c>
      <c r="C60" s="10"/>
    </row>
    <row r="61" spans="1:3" x14ac:dyDescent="0.2">
      <c r="A61" s="34" t="s">
        <v>35</v>
      </c>
      <c r="B61" s="35">
        <f>ROUND((B24/B36),1)</f>
        <v>4.7</v>
      </c>
      <c r="C61" s="10"/>
    </row>
    <row r="62" spans="1:3" x14ac:dyDescent="0.2">
      <c r="A62" s="34" t="s">
        <v>36</v>
      </c>
      <c r="B62" s="35">
        <f>ROUND((B24/B57),1)</f>
        <v>4.5</v>
      </c>
      <c r="C62" s="10"/>
    </row>
    <row r="65" spans="1:3" x14ac:dyDescent="0.2">
      <c r="A65" s="7" t="s">
        <v>37</v>
      </c>
      <c r="B65" s="8"/>
      <c r="C65" s="9"/>
    </row>
    <row r="66" spans="1:3" x14ac:dyDescent="0.2">
      <c r="C66" s="10"/>
    </row>
    <row r="67" spans="1:3" x14ac:dyDescent="0.2">
      <c r="A67" s="14" t="s">
        <v>221</v>
      </c>
    </row>
    <row r="68" spans="1:3" x14ac:dyDescent="0.2">
      <c r="A68" t="s">
        <v>215</v>
      </c>
    </row>
    <row r="69" spans="1:3" x14ac:dyDescent="0.2">
      <c r="A69" s="14" t="s">
        <v>222</v>
      </c>
    </row>
    <row r="70" spans="1:3" x14ac:dyDescent="0.2">
      <c r="A70" t="s">
        <v>223</v>
      </c>
      <c r="C70" s="11"/>
    </row>
    <row r="71" spans="1:3" x14ac:dyDescent="0.2">
      <c r="A71" t="s">
        <v>216</v>
      </c>
      <c r="C71" s="11"/>
    </row>
    <row r="72" spans="1:3" x14ac:dyDescent="0.2">
      <c r="C72" s="11"/>
    </row>
    <row r="73" spans="1:3" x14ac:dyDescent="0.2">
      <c r="A73" s="36"/>
      <c r="B73" s="36"/>
      <c r="C73" s="9"/>
    </row>
    <row r="74" spans="1:3" x14ac:dyDescent="0.2">
      <c r="C74" s="37"/>
    </row>
    <row r="75" spans="1:3" x14ac:dyDescent="0.2">
      <c r="C75" s="37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38">
        <v>45291</v>
      </c>
    </row>
    <row r="81" spans="1:9" x14ac:dyDescent="0.2">
      <c r="A81" s="2" t="s">
        <v>15</v>
      </c>
      <c r="B81" s="5"/>
    </row>
    <row r="82" spans="1:9" x14ac:dyDescent="0.2">
      <c r="A82" s="39"/>
      <c r="B82" s="5"/>
    </row>
    <row r="84" spans="1:9" ht="17" x14ac:dyDescent="0.2">
      <c r="A84" s="14" t="s">
        <v>219</v>
      </c>
      <c r="B84" s="15">
        <v>6087.2030000000004</v>
      </c>
      <c r="C84" s="16" t="s">
        <v>220</v>
      </c>
    </row>
    <row r="85" spans="1:9" x14ac:dyDescent="0.2">
      <c r="A85" s="14" t="s">
        <v>45</v>
      </c>
      <c r="B85" s="15"/>
      <c r="C85" s="16"/>
    </row>
    <row r="86" spans="1:9" x14ac:dyDescent="0.2">
      <c r="A86" t="s">
        <v>46</v>
      </c>
      <c r="B86" s="29"/>
      <c r="C86" s="16"/>
    </row>
    <row r="87" spans="1:9" x14ac:dyDescent="0.2">
      <c r="A87" s="1" t="s">
        <v>219</v>
      </c>
      <c r="B87" s="41">
        <f>SUM(B84:B86)</f>
        <v>6087.2030000000004</v>
      </c>
    </row>
    <row r="90" spans="1:9" x14ac:dyDescent="0.2">
      <c r="A90" s="42" t="s">
        <v>47</v>
      </c>
    </row>
    <row r="94" spans="1:9" x14ac:dyDescent="0.2">
      <c r="E94" s="16"/>
      <c r="F94" s="16"/>
      <c r="G94" s="16"/>
      <c r="H94" s="16"/>
      <c r="I94" s="16"/>
    </row>
    <row r="97" spans="2:2" x14ac:dyDescent="0.2">
      <c r="B97" s="43"/>
    </row>
    <row r="98" spans="2:2" x14ac:dyDescent="0.2">
      <c r="B98" s="43"/>
    </row>
  </sheetData>
  <sheetProtection algorithmName="SHA-512" hashValue="eHGUYeKeABnqTYUaOHzCMfyUbmkQu7Pg7uuq9IhUlxb3ap3NKGrC0rk+G6gn/3P1Wd+bd2iMvsmj/2GcW9JlBw==" saltValue="uPFIVSu0t5u/y2d6Jdg9Xg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685FB-CE0C-1544-86C0-027909AE7424}">
  <sheetPr>
    <pageSetUpPr fitToPage="1"/>
  </sheetPr>
  <dimension ref="A1:I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225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45433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02" x14ac:dyDescent="0.2">
      <c r="A12" s="14" t="s">
        <v>226</v>
      </c>
      <c r="B12" s="15">
        <v>23000</v>
      </c>
      <c r="C12" s="16" t="s">
        <v>227</v>
      </c>
    </row>
    <row r="13" spans="1:3" x14ac:dyDescent="0.2">
      <c r="A13" s="14"/>
      <c r="B13" s="15"/>
      <c r="C13" s="16"/>
    </row>
    <row r="14" spans="1:3" hidden="1" x14ac:dyDescent="0.2">
      <c r="A14" s="1" t="s">
        <v>109</v>
      </c>
      <c r="B14" s="15"/>
      <c r="C14" s="16"/>
    </row>
    <row r="15" spans="1:3" ht="34" hidden="1" x14ac:dyDescent="0.2">
      <c r="A15" s="65">
        <v>0.51</v>
      </c>
      <c r="B15" s="15"/>
      <c r="C15" s="16" t="s">
        <v>228</v>
      </c>
    </row>
    <row r="16" spans="1:3" hidden="1" x14ac:dyDescent="0.2">
      <c r="A16" s="14"/>
      <c r="B16" s="15"/>
      <c r="C16" s="16"/>
    </row>
    <row r="17" spans="1:3" hidden="1" x14ac:dyDescent="0.2">
      <c r="A17" s="1" t="s">
        <v>111</v>
      </c>
      <c r="B17" s="15">
        <f>B12/A15</f>
        <v>45098.039215686273</v>
      </c>
      <c r="C17" s="16"/>
    </row>
    <row r="18" spans="1:3" hidden="1" x14ac:dyDescent="0.2">
      <c r="A18" s="14"/>
      <c r="B18" s="15"/>
      <c r="C18" s="16"/>
    </row>
    <row r="19" spans="1:3" hidden="1" x14ac:dyDescent="0.2">
      <c r="A19" s="14"/>
      <c r="B19" s="15"/>
      <c r="C19" s="16"/>
    </row>
    <row r="20" spans="1:3" hidden="1" x14ac:dyDescent="0.2">
      <c r="A20" s="17" t="s">
        <v>10</v>
      </c>
      <c r="B20" s="15"/>
      <c r="C20" s="16"/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8" t="s">
        <v>12</v>
      </c>
      <c r="B23" s="19">
        <f>B12</f>
        <v>23000</v>
      </c>
      <c r="C23" s="20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13</v>
      </c>
      <c r="B26" s="7"/>
      <c r="C26" s="21"/>
    </row>
    <row r="27" spans="1:3" x14ac:dyDescent="0.2">
      <c r="A27" s="2" t="s">
        <v>14</v>
      </c>
      <c r="B27" s="3"/>
      <c r="C27" s="22"/>
    </row>
    <row r="28" spans="1:3" x14ac:dyDescent="0.2">
      <c r="A28" s="12">
        <v>45046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15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17" x14ac:dyDescent="0.2">
      <c r="A33" s="14" t="s">
        <v>16</v>
      </c>
      <c r="B33" s="27">
        <v>27044.042000000001</v>
      </c>
      <c r="C33" s="16" t="s">
        <v>229</v>
      </c>
    </row>
    <row r="34" spans="1:3" x14ac:dyDescent="0.2">
      <c r="A34" s="14" t="s">
        <v>18</v>
      </c>
      <c r="B34" s="27"/>
      <c r="C34" s="16"/>
    </row>
    <row r="35" spans="1:3" ht="17" x14ac:dyDescent="0.2">
      <c r="A35" s="1" t="s">
        <v>19</v>
      </c>
      <c r="B35" s="27">
        <v>3129.4389999999999</v>
      </c>
      <c r="C35" s="16" t="s">
        <v>229</v>
      </c>
    </row>
    <row r="36" spans="1:3" x14ac:dyDescent="0.2">
      <c r="A36" s="14"/>
      <c r="B36" s="27"/>
      <c r="C36" s="11"/>
    </row>
    <row r="37" spans="1:3" x14ac:dyDescent="0.2">
      <c r="A37" s="1" t="s">
        <v>20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21</v>
      </c>
      <c r="B39" s="27"/>
      <c r="C39" s="16"/>
    </row>
    <row r="40" spans="1:3" x14ac:dyDescent="0.2">
      <c r="A40" s="14" t="s">
        <v>22</v>
      </c>
      <c r="B40" s="27"/>
      <c r="C40" s="11"/>
    </row>
    <row r="41" spans="1:3" x14ac:dyDescent="0.2">
      <c r="A41" s="14"/>
      <c r="B41" s="27"/>
      <c r="C41" s="11"/>
    </row>
    <row r="42" spans="1:3" x14ac:dyDescent="0.2">
      <c r="A42" s="14" t="s">
        <v>23</v>
      </c>
      <c r="B42" s="27"/>
      <c r="C42" s="11"/>
    </row>
    <row r="43" spans="1:3" x14ac:dyDescent="0.2">
      <c r="A43" s="14" t="s">
        <v>24</v>
      </c>
      <c r="B43" s="27"/>
      <c r="C43" s="16"/>
    </row>
    <row r="44" spans="1:3" x14ac:dyDescent="0.2">
      <c r="A44" s="14" t="s">
        <v>25</v>
      </c>
      <c r="B44" s="27"/>
      <c r="C44" s="11"/>
    </row>
    <row r="45" spans="1:3" x14ac:dyDescent="0.2">
      <c r="A45" s="14" t="s">
        <v>26</v>
      </c>
      <c r="B45" s="27"/>
      <c r="C45" s="11"/>
    </row>
    <row r="46" spans="1:3" x14ac:dyDescent="0.2">
      <c r="A46" s="14"/>
      <c r="B46" s="27"/>
      <c r="C46" s="11"/>
    </row>
    <row r="47" spans="1:3" x14ac:dyDescent="0.2">
      <c r="A47" s="14" t="s">
        <v>27</v>
      </c>
      <c r="B47" s="27"/>
      <c r="C47" s="16"/>
    </row>
    <row r="48" spans="1:3" x14ac:dyDescent="0.2">
      <c r="A48" s="14" t="s">
        <v>28</v>
      </c>
      <c r="B48" s="27"/>
      <c r="C48" s="11"/>
    </row>
    <row r="49" spans="1:3" x14ac:dyDescent="0.2">
      <c r="A49" s="14" t="s">
        <v>29</v>
      </c>
      <c r="B49" s="27"/>
      <c r="C49" s="16"/>
    </row>
    <row r="50" spans="1:3" ht="17" x14ac:dyDescent="0.2">
      <c r="A50" s="14" t="s">
        <v>30</v>
      </c>
      <c r="B50" s="27">
        <v>30.876999999999999</v>
      </c>
      <c r="C50" s="16" t="s">
        <v>229</v>
      </c>
    </row>
    <row r="51" spans="1:3" x14ac:dyDescent="0.2">
      <c r="A51" s="14"/>
      <c r="B51" s="27"/>
      <c r="C51" s="11"/>
    </row>
    <row r="52" spans="1:3" ht="17" x14ac:dyDescent="0.2">
      <c r="A52" s="14" t="s">
        <v>31</v>
      </c>
      <c r="B52" s="27">
        <v>68.063000000000002</v>
      </c>
      <c r="C52" s="16" t="s">
        <v>229</v>
      </c>
    </row>
    <row r="53" spans="1:3" x14ac:dyDescent="0.2">
      <c r="A53" s="14"/>
      <c r="B53" s="27"/>
      <c r="C53" s="11"/>
    </row>
    <row r="54" spans="1:3" x14ac:dyDescent="0.2">
      <c r="A54" s="14" t="s">
        <v>33</v>
      </c>
      <c r="B54" s="27">
        <f>SUM(B39:B52)</f>
        <v>98.94</v>
      </c>
      <c r="C54" s="11"/>
    </row>
    <row r="55" spans="1:3" x14ac:dyDescent="0.2">
      <c r="A55" s="28"/>
      <c r="B55" s="29"/>
      <c r="C55" s="30"/>
    </row>
    <row r="56" spans="1:3" x14ac:dyDescent="0.2">
      <c r="A56" s="31" t="s">
        <v>13</v>
      </c>
      <c r="B56" s="32">
        <f>B35+B54</f>
        <v>3228.3789999999999</v>
      </c>
      <c r="C56" s="33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4" t="s">
        <v>34</v>
      </c>
      <c r="B59" s="35">
        <f>ROUND((B23/B33),1)</f>
        <v>0.9</v>
      </c>
      <c r="C59" s="10"/>
    </row>
    <row r="60" spans="1:3" x14ac:dyDescent="0.2">
      <c r="A60" s="34" t="s">
        <v>35</v>
      </c>
      <c r="B60" s="35">
        <f>ROUND((B23/B35),1)</f>
        <v>7.3</v>
      </c>
      <c r="C60" s="10"/>
    </row>
    <row r="61" spans="1:3" x14ac:dyDescent="0.2">
      <c r="A61" s="34" t="s">
        <v>36</v>
      </c>
      <c r="B61" s="35">
        <f>ROUND((B23/B56),1)</f>
        <v>7.1</v>
      </c>
      <c r="C61" s="10"/>
    </row>
    <row r="64" spans="1:3" x14ac:dyDescent="0.2">
      <c r="A64" s="7" t="s">
        <v>37</v>
      </c>
      <c r="B64" s="8"/>
      <c r="C64" s="9"/>
    </row>
    <row r="65" spans="1:3" x14ac:dyDescent="0.2">
      <c r="C65" s="10"/>
    </row>
    <row r="66" spans="1:3" x14ac:dyDescent="0.2">
      <c r="A66" s="14" t="s">
        <v>230</v>
      </c>
    </row>
    <row r="67" spans="1:3" x14ac:dyDescent="0.2">
      <c r="A67" t="s">
        <v>231</v>
      </c>
    </row>
    <row r="68" spans="1:3" x14ac:dyDescent="0.2">
      <c r="A68" t="s">
        <v>232</v>
      </c>
    </row>
    <row r="69" spans="1:3" x14ac:dyDescent="0.2">
      <c r="A69" s="14" t="s">
        <v>234</v>
      </c>
      <c r="C69" s="11"/>
    </row>
    <row r="70" spans="1:3" x14ac:dyDescent="0.2">
      <c r="A70" t="s">
        <v>233</v>
      </c>
      <c r="C70" s="11"/>
    </row>
    <row r="71" spans="1:3" x14ac:dyDescent="0.2">
      <c r="C71" s="11"/>
    </row>
    <row r="72" spans="1:3" x14ac:dyDescent="0.2">
      <c r="A72" s="36"/>
      <c r="B72" s="36"/>
      <c r="C72" s="9"/>
    </row>
    <row r="73" spans="1:3" x14ac:dyDescent="0.2">
      <c r="C73" s="37"/>
    </row>
    <row r="74" spans="1:3" x14ac:dyDescent="0.2">
      <c r="C74" s="37"/>
    </row>
    <row r="75" spans="1:3" hidden="1" x14ac:dyDescent="0.2">
      <c r="B75" s="3" t="s">
        <v>3</v>
      </c>
    </row>
    <row r="76" spans="1:3" hidden="1" x14ac:dyDescent="0.2">
      <c r="B76" s="3"/>
    </row>
    <row r="77" spans="1:3" hidden="1" x14ac:dyDescent="0.2">
      <c r="B77" s="5" t="s">
        <v>5</v>
      </c>
    </row>
    <row r="78" spans="1:3" hidden="1" x14ac:dyDescent="0.2">
      <c r="B78" s="5"/>
    </row>
    <row r="79" spans="1:3" hidden="1" x14ac:dyDescent="0.2">
      <c r="B79" s="38">
        <v>45433</v>
      </c>
    </row>
    <row r="80" spans="1:3" hidden="1" x14ac:dyDescent="0.2">
      <c r="A80" s="2" t="s">
        <v>15</v>
      </c>
      <c r="B80" s="5"/>
    </row>
    <row r="81" spans="1:9" hidden="1" x14ac:dyDescent="0.2">
      <c r="A81" s="39"/>
      <c r="B81" s="5"/>
    </row>
    <row r="82" spans="1:9" hidden="1" x14ac:dyDescent="0.2"/>
    <row r="83" spans="1:9" ht="34" hidden="1" x14ac:dyDescent="0.2">
      <c r="A83" s="14" t="s">
        <v>44</v>
      </c>
      <c r="B83" s="15">
        <v>0</v>
      </c>
      <c r="C83" s="16" t="s">
        <v>228</v>
      </c>
    </row>
    <row r="84" spans="1:9" hidden="1" x14ac:dyDescent="0.2">
      <c r="A84" s="14" t="s">
        <v>45</v>
      </c>
      <c r="B84" s="15"/>
      <c r="C84" s="16"/>
    </row>
    <row r="85" spans="1:9" hidden="1" x14ac:dyDescent="0.2">
      <c r="A85" t="s">
        <v>46</v>
      </c>
      <c r="B85" s="29"/>
      <c r="C85" s="16"/>
    </row>
    <row r="86" spans="1:9" hidden="1" x14ac:dyDescent="0.2">
      <c r="A86" s="2" t="s">
        <v>11</v>
      </c>
      <c r="B86" s="41">
        <f>SUM(B83:B85)</f>
        <v>0</v>
      </c>
    </row>
    <row r="89" spans="1:9" x14ac:dyDescent="0.2">
      <c r="A89" s="42" t="s">
        <v>47</v>
      </c>
    </row>
    <row r="93" spans="1:9" x14ac:dyDescent="0.2">
      <c r="E93" s="16"/>
      <c r="F93" s="16"/>
      <c r="G93" s="16"/>
      <c r="H93" s="16"/>
      <c r="I93" s="16"/>
    </row>
    <row r="96" spans="1:9" x14ac:dyDescent="0.2">
      <c r="B96" s="43"/>
    </row>
    <row r="97" spans="2:2" x14ac:dyDescent="0.2">
      <c r="B97" s="43"/>
    </row>
  </sheetData>
  <sheetProtection algorithmName="SHA-512" hashValue="mwJr0hz7oSx+myx6Jf1A+7mwQVz6AEmLAiu78nEKbCirhfALkDiRLAFwins0OoocGFTwCx0XwT2dqd6VmkmJKg==" saltValue="Mi4ZoINdE7DCqY0pMAFpz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1F83F-8A23-4444-9193-D9735770AF54}">
  <sheetPr>
    <pageSetUpPr fitToPage="1"/>
  </sheetPr>
  <dimension ref="A1:K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235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45454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34" x14ac:dyDescent="0.2">
      <c r="A12" s="14" t="s">
        <v>63</v>
      </c>
      <c r="B12" s="15">
        <v>23883</v>
      </c>
      <c r="C12" s="15"/>
      <c r="D12" s="15"/>
      <c r="E12" s="16" t="s">
        <v>236</v>
      </c>
    </row>
    <row r="13" spans="1:5" x14ac:dyDescent="0.2">
      <c r="A13" s="14"/>
      <c r="B13" s="15"/>
      <c r="C13" s="15"/>
      <c r="D13" s="15"/>
      <c r="E13" s="16"/>
    </row>
    <row r="14" spans="1:5" x14ac:dyDescent="0.2">
      <c r="A14" s="14"/>
      <c r="B14" s="15"/>
      <c r="C14" s="15"/>
      <c r="D14" s="15"/>
      <c r="E14" s="16"/>
    </row>
    <row r="15" spans="1:5" x14ac:dyDescent="0.2">
      <c r="A15" s="17" t="s">
        <v>10</v>
      </c>
      <c r="B15" s="15"/>
      <c r="C15" s="15"/>
      <c r="D15" s="15"/>
      <c r="E15" s="16"/>
    </row>
    <row r="16" spans="1:5" x14ac:dyDescent="0.2">
      <c r="A16" s="14"/>
      <c r="B16" s="15"/>
      <c r="C16" s="15"/>
      <c r="D16" s="15"/>
      <c r="E16" s="16"/>
    </row>
    <row r="17" spans="1:5" ht="34" x14ac:dyDescent="0.2">
      <c r="A17" s="14" t="s">
        <v>11</v>
      </c>
      <c r="B17" s="15">
        <f>-B84</f>
        <v>-7320</v>
      </c>
      <c r="C17" s="15"/>
      <c r="D17" s="15"/>
      <c r="E17" s="16" t="s">
        <v>236</v>
      </c>
    </row>
    <row r="18" spans="1:5" x14ac:dyDescent="0.2">
      <c r="A18" s="14"/>
      <c r="B18" s="15"/>
      <c r="C18" s="15"/>
      <c r="D18" s="15"/>
      <c r="E18" s="16"/>
    </row>
    <row r="19" spans="1:5" x14ac:dyDescent="0.2">
      <c r="A19" s="4"/>
      <c r="B19" s="10"/>
      <c r="C19" s="10"/>
      <c r="D19" s="10"/>
    </row>
    <row r="20" spans="1:5" x14ac:dyDescent="0.2">
      <c r="A20" s="18" t="s">
        <v>12</v>
      </c>
      <c r="B20" s="19">
        <f>B12-B84</f>
        <v>16563</v>
      </c>
      <c r="C20" s="19"/>
      <c r="D20" s="19"/>
      <c r="E20" s="20"/>
    </row>
    <row r="21" spans="1:5" x14ac:dyDescent="0.2">
      <c r="A21" s="2"/>
    </row>
    <row r="22" spans="1:5" x14ac:dyDescent="0.2">
      <c r="A22" s="2"/>
    </row>
    <row r="23" spans="1:5" x14ac:dyDescent="0.2">
      <c r="A23" s="7" t="s">
        <v>13</v>
      </c>
      <c r="B23" s="7"/>
      <c r="C23" s="7"/>
      <c r="D23" s="7"/>
      <c r="E23" s="21"/>
    </row>
    <row r="24" spans="1:5" x14ac:dyDescent="0.2">
      <c r="B24" s="3"/>
      <c r="C24" s="3"/>
      <c r="D24" s="3"/>
      <c r="E24" s="22"/>
    </row>
    <row r="25" spans="1:5" x14ac:dyDescent="0.2">
      <c r="A25" s="2" t="s">
        <v>14</v>
      </c>
      <c r="B25" s="101">
        <v>45565</v>
      </c>
      <c r="C25" s="102"/>
      <c r="D25" s="103">
        <v>45046</v>
      </c>
      <c r="E25" s="24"/>
    </row>
    <row r="26" spans="1:5" ht="17" thickBot="1" x14ac:dyDescent="0.25">
      <c r="A26" s="2"/>
      <c r="B26" s="23"/>
      <c r="C26" s="23"/>
      <c r="D26" s="23"/>
      <c r="E26" s="24"/>
    </row>
    <row r="27" spans="1:5" x14ac:dyDescent="0.2">
      <c r="A27" s="13"/>
      <c r="B27" s="115" t="s">
        <v>195</v>
      </c>
      <c r="C27" s="106" t="s">
        <v>237</v>
      </c>
      <c r="D27" s="106" t="s">
        <v>238</v>
      </c>
      <c r="E27" s="24"/>
    </row>
    <row r="28" spans="1:5" x14ac:dyDescent="0.2">
      <c r="A28" s="13"/>
      <c r="B28" s="105"/>
      <c r="C28" s="106"/>
      <c r="D28" s="106"/>
      <c r="E28" s="24"/>
    </row>
    <row r="29" spans="1:5" x14ac:dyDescent="0.2">
      <c r="A29" s="2" t="s">
        <v>15</v>
      </c>
      <c r="B29" s="58"/>
      <c r="C29" s="107"/>
      <c r="D29" s="107"/>
      <c r="E29" s="24"/>
    </row>
    <row r="30" spans="1:5" x14ac:dyDescent="0.2">
      <c r="A30" s="26"/>
      <c r="B30" s="58"/>
      <c r="C30" s="107"/>
      <c r="D30" s="107"/>
      <c r="E30" s="26"/>
    </row>
    <row r="31" spans="1:5" x14ac:dyDescent="0.2">
      <c r="A31" s="13"/>
      <c r="B31" s="58"/>
      <c r="C31" s="107"/>
      <c r="D31" s="107"/>
      <c r="E31" s="24"/>
    </row>
    <row r="32" spans="1:5" ht="17" x14ac:dyDescent="0.2">
      <c r="A32" s="14" t="s">
        <v>16</v>
      </c>
      <c r="B32" s="48">
        <f>C32/17*12</f>
        <v>45284.470588235294</v>
      </c>
      <c r="C32" s="108">
        <v>64153</v>
      </c>
      <c r="D32" s="108">
        <v>31967</v>
      </c>
      <c r="E32" s="16" t="s">
        <v>239</v>
      </c>
    </row>
    <row r="33" spans="1:5" x14ac:dyDescent="0.2">
      <c r="A33" s="14" t="s">
        <v>18</v>
      </c>
      <c r="B33" s="48"/>
      <c r="C33" s="108"/>
      <c r="D33" s="108"/>
      <c r="E33" s="16"/>
    </row>
    <row r="34" spans="1:5" ht="17" x14ac:dyDescent="0.2">
      <c r="A34" s="1" t="s">
        <v>19</v>
      </c>
      <c r="B34" s="48">
        <f>C34/17*12</f>
        <v>3165.1764705882351</v>
      </c>
      <c r="C34" s="108">
        <v>4484</v>
      </c>
      <c r="D34" s="108">
        <v>1578</v>
      </c>
      <c r="E34" s="16" t="s">
        <v>239</v>
      </c>
    </row>
    <row r="35" spans="1:5" x14ac:dyDescent="0.2">
      <c r="A35" s="14"/>
      <c r="B35" s="48"/>
      <c r="C35" s="108"/>
      <c r="D35" s="108"/>
      <c r="E35" s="11"/>
    </row>
    <row r="36" spans="1:5" x14ac:dyDescent="0.2">
      <c r="A36" s="1" t="s">
        <v>20</v>
      </c>
      <c r="B36" s="48"/>
      <c r="C36" s="108"/>
      <c r="D36" s="108"/>
      <c r="E36" s="11"/>
    </row>
    <row r="37" spans="1:5" x14ac:dyDescent="0.2">
      <c r="A37" s="14"/>
      <c r="B37" s="48"/>
      <c r="C37" s="108"/>
      <c r="D37" s="108"/>
      <c r="E37" s="11"/>
    </row>
    <row r="38" spans="1:5" ht="17" x14ac:dyDescent="0.2">
      <c r="A38" s="14" t="s">
        <v>21</v>
      </c>
      <c r="B38" s="48">
        <f>C38/17*12</f>
        <v>-110.8235294117647</v>
      </c>
      <c r="C38" s="108">
        <v>-157</v>
      </c>
      <c r="D38" s="108">
        <v>-434</v>
      </c>
      <c r="E38" s="16" t="s">
        <v>239</v>
      </c>
    </row>
    <row r="39" spans="1:5" x14ac:dyDescent="0.2">
      <c r="A39" s="14" t="s">
        <v>22</v>
      </c>
      <c r="B39" s="48"/>
      <c r="C39" s="108"/>
      <c r="D39" s="108"/>
      <c r="E39" s="11"/>
    </row>
    <row r="40" spans="1:5" x14ac:dyDescent="0.2">
      <c r="A40" s="14"/>
      <c r="B40" s="48"/>
      <c r="C40" s="108"/>
      <c r="D40" s="108"/>
      <c r="E40" s="11"/>
    </row>
    <row r="41" spans="1:5" x14ac:dyDescent="0.2">
      <c r="A41" s="14" t="s">
        <v>23</v>
      </c>
      <c r="B41" s="48"/>
      <c r="C41" s="108"/>
      <c r="D41" s="108"/>
      <c r="E41" s="11"/>
    </row>
    <row r="42" spans="1:5" ht="17" x14ac:dyDescent="0.2">
      <c r="A42" s="14" t="s">
        <v>240</v>
      </c>
      <c r="B42" s="48">
        <f>C42/17*12</f>
        <v>50.82352941176471</v>
      </c>
      <c r="C42" s="108">
        <v>72</v>
      </c>
      <c r="D42" s="108"/>
      <c r="E42" s="16" t="s">
        <v>239</v>
      </c>
    </row>
    <row r="43" spans="1:5" x14ac:dyDescent="0.2">
      <c r="A43" s="14" t="s">
        <v>25</v>
      </c>
      <c r="B43" s="48"/>
      <c r="C43" s="108"/>
      <c r="D43" s="108"/>
      <c r="E43" s="11"/>
    </row>
    <row r="44" spans="1:5" x14ac:dyDescent="0.2">
      <c r="A44" s="14" t="s">
        <v>26</v>
      </c>
      <c r="B44" s="48"/>
      <c r="C44" s="108"/>
      <c r="D44" s="108"/>
      <c r="E44" s="11"/>
    </row>
    <row r="45" spans="1:5" x14ac:dyDescent="0.2">
      <c r="A45" s="14"/>
      <c r="B45" s="48"/>
      <c r="C45" s="108"/>
      <c r="D45" s="108"/>
      <c r="E45" s="11"/>
    </row>
    <row r="46" spans="1:5" x14ac:dyDescent="0.2">
      <c r="A46" s="14" t="s">
        <v>27</v>
      </c>
      <c r="B46" s="48"/>
      <c r="C46" s="108"/>
      <c r="D46" s="108"/>
      <c r="E46" s="16"/>
    </row>
    <row r="47" spans="1:5" x14ac:dyDescent="0.2">
      <c r="A47" s="14" t="s">
        <v>28</v>
      </c>
      <c r="B47" s="48"/>
      <c r="C47" s="108"/>
      <c r="D47" s="108"/>
      <c r="E47" s="11"/>
    </row>
    <row r="48" spans="1:5" x14ac:dyDescent="0.2">
      <c r="A48" s="14" t="s">
        <v>29</v>
      </c>
      <c r="B48" s="48"/>
      <c r="C48" s="108"/>
      <c r="D48" s="108"/>
      <c r="E48" s="16"/>
    </row>
    <row r="49" spans="1:5" x14ac:dyDescent="0.2">
      <c r="A49" s="14" t="s">
        <v>30</v>
      </c>
      <c r="B49" s="48"/>
      <c r="C49" s="108"/>
      <c r="D49" s="108"/>
      <c r="E49" s="16"/>
    </row>
    <row r="50" spans="1:5" x14ac:dyDescent="0.2">
      <c r="A50" s="14"/>
      <c r="B50" s="48"/>
      <c r="C50" s="108"/>
      <c r="D50" s="108"/>
      <c r="E50" s="11"/>
    </row>
    <row r="51" spans="1:5" ht="17" x14ac:dyDescent="0.2">
      <c r="A51" s="14" t="s">
        <v>31</v>
      </c>
      <c r="B51" s="48">
        <f>C51/17*12</f>
        <v>569.64705882352939</v>
      </c>
      <c r="C51" s="108">
        <f>632+175</f>
        <v>807</v>
      </c>
      <c r="D51" s="108">
        <f>533+112</f>
        <v>645</v>
      </c>
      <c r="E51" s="16" t="s">
        <v>239</v>
      </c>
    </row>
    <row r="52" spans="1:5" x14ac:dyDescent="0.2">
      <c r="A52" s="14"/>
      <c r="B52" s="48"/>
      <c r="C52" s="108"/>
      <c r="D52" s="108"/>
      <c r="E52" s="11"/>
    </row>
    <row r="53" spans="1:5" x14ac:dyDescent="0.2">
      <c r="A53" s="14" t="s">
        <v>33</v>
      </c>
      <c r="B53" s="48">
        <f>SUM(B38:B51)</f>
        <v>509.64705882352939</v>
      </c>
      <c r="C53" s="108">
        <f>SUM(C38:C51)</f>
        <v>722</v>
      </c>
      <c r="D53" s="108">
        <f>SUM(D38:D51)</f>
        <v>211</v>
      </c>
      <c r="E53" s="11"/>
    </row>
    <row r="54" spans="1:5" x14ac:dyDescent="0.2">
      <c r="A54" s="28"/>
      <c r="B54" s="49"/>
      <c r="C54" s="109"/>
      <c r="D54" s="109"/>
      <c r="E54" s="30"/>
    </row>
    <row r="55" spans="1:5" x14ac:dyDescent="0.2">
      <c r="A55" s="31" t="s">
        <v>13</v>
      </c>
      <c r="B55" s="50">
        <f>B34+B53</f>
        <v>3674.8235294117644</v>
      </c>
      <c r="C55" s="110">
        <f>C34+C53</f>
        <v>5206</v>
      </c>
      <c r="D55" s="110">
        <f>D34+D53</f>
        <v>1789</v>
      </c>
      <c r="E55" s="33"/>
    </row>
    <row r="56" spans="1:5" x14ac:dyDescent="0.2">
      <c r="B56" s="51"/>
      <c r="C56" s="111"/>
      <c r="D56" s="111"/>
      <c r="E56" s="11"/>
    </row>
    <row r="57" spans="1:5" x14ac:dyDescent="0.2">
      <c r="B57" s="52"/>
      <c r="C57" s="112"/>
      <c r="D57" s="112"/>
      <c r="E57" s="10"/>
    </row>
    <row r="58" spans="1:5" x14ac:dyDescent="0.2">
      <c r="A58" s="34" t="s">
        <v>34</v>
      </c>
      <c r="B58" s="53">
        <f>ROUND((B20/B32),1)</f>
        <v>0.4</v>
      </c>
      <c r="C58" s="113"/>
      <c r="D58" s="114">
        <f>ROUND((B20/D32),1)</f>
        <v>0.5</v>
      </c>
      <c r="E58" s="10"/>
    </row>
    <row r="59" spans="1:5" x14ac:dyDescent="0.2">
      <c r="A59" s="34" t="s">
        <v>35</v>
      </c>
      <c r="B59" s="53">
        <f>ROUND((B20/B34),1)</f>
        <v>5.2</v>
      </c>
      <c r="C59" s="113"/>
      <c r="D59" s="114">
        <f>ROUND((B20/D34),1)</f>
        <v>10.5</v>
      </c>
      <c r="E59" s="10"/>
    </row>
    <row r="60" spans="1:5" x14ac:dyDescent="0.2">
      <c r="A60" s="34" t="s">
        <v>36</v>
      </c>
      <c r="B60" s="53">
        <f>ROUND((B20/B55),1)</f>
        <v>4.5</v>
      </c>
      <c r="C60" s="113"/>
      <c r="D60" s="114">
        <f>ROUND((B20/D55),1)</f>
        <v>9.3000000000000007</v>
      </c>
      <c r="E60" s="10"/>
    </row>
    <row r="61" spans="1:5" ht="17" thickBot="1" x14ac:dyDescent="0.25">
      <c r="B61" s="55"/>
    </row>
    <row r="63" spans="1:5" x14ac:dyDescent="0.2">
      <c r="A63" s="7" t="s">
        <v>37</v>
      </c>
      <c r="B63" s="8"/>
      <c r="C63" s="8"/>
      <c r="D63" s="8"/>
      <c r="E63" s="9"/>
    </row>
    <row r="64" spans="1:5" x14ac:dyDescent="0.2">
      <c r="E64" s="10"/>
    </row>
    <row r="65" spans="1:5" x14ac:dyDescent="0.2">
      <c r="A65" s="14" t="s">
        <v>241</v>
      </c>
    </row>
    <row r="66" spans="1:5" x14ac:dyDescent="0.2">
      <c r="A66" s="14" t="s">
        <v>242</v>
      </c>
    </row>
    <row r="67" spans="1:5" x14ac:dyDescent="0.2">
      <c r="A67" t="s">
        <v>243</v>
      </c>
    </row>
    <row r="68" spans="1:5" x14ac:dyDescent="0.2">
      <c r="A68" t="s">
        <v>199</v>
      </c>
      <c r="E68" s="11"/>
    </row>
    <row r="69" spans="1:5" x14ac:dyDescent="0.2">
      <c r="E69" s="11"/>
    </row>
    <row r="70" spans="1:5" x14ac:dyDescent="0.2">
      <c r="A70" s="36"/>
      <c r="B70" s="36"/>
      <c r="C70" s="36"/>
      <c r="D70" s="36"/>
      <c r="E70" s="9"/>
    </row>
    <row r="71" spans="1:5" x14ac:dyDescent="0.2">
      <c r="E71" s="37"/>
    </row>
    <row r="72" spans="1:5" x14ac:dyDescent="0.2">
      <c r="E72" s="37"/>
    </row>
    <row r="73" spans="1:5" x14ac:dyDescent="0.2">
      <c r="B73" s="3" t="s">
        <v>3</v>
      </c>
      <c r="C73" s="3"/>
      <c r="D73" s="3"/>
    </row>
    <row r="74" spans="1:5" x14ac:dyDescent="0.2">
      <c r="B74" s="3"/>
      <c r="C74" s="3"/>
      <c r="D74" s="3"/>
    </row>
    <row r="75" spans="1:5" x14ac:dyDescent="0.2">
      <c r="B75" s="5" t="s">
        <v>5</v>
      </c>
      <c r="C75" s="5"/>
      <c r="D75" s="5"/>
    </row>
    <row r="76" spans="1:5" x14ac:dyDescent="0.2">
      <c r="B76" s="5"/>
      <c r="C76" s="5"/>
      <c r="D76" s="5"/>
    </row>
    <row r="77" spans="1:5" x14ac:dyDescent="0.2">
      <c r="B77" s="38">
        <v>45454</v>
      </c>
      <c r="C77" s="38"/>
      <c r="D77" s="38"/>
    </row>
    <row r="78" spans="1:5" x14ac:dyDescent="0.2">
      <c r="A78" s="2" t="s">
        <v>15</v>
      </c>
      <c r="B78" s="5"/>
      <c r="C78" s="5"/>
      <c r="D78" s="5"/>
    </row>
    <row r="79" spans="1:5" x14ac:dyDescent="0.2">
      <c r="A79" s="39"/>
      <c r="B79" s="5"/>
      <c r="C79" s="5"/>
      <c r="D79" s="5"/>
    </row>
    <row r="81" spans="1:11" ht="34" x14ac:dyDescent="0.2">
      <c r="A81" s="14" t="s">
        <v>44</v>
      </c>
      <c r="B81" s="15">
        <v>7320</v>
      </c>
      <c r="C81" s="15"/>
      <c r="D81" s="15"/>
      <c r="E81" s="16" t="s">
        <v>236</v>
      </c>
    </row>
    <row r="82" spans="1:11" x14ac:dyDescent="0.2">
      <c r="A82" s="14" t="s">
        <v>45</v>
      </c>
      <c r="B82" s="15"/>
      <c r="C82" s="15"/>
      <c r="D82" s="15"/>
      <c r="E82" s="16"/>
    </row>
    <row r="83" spans="1:11" x14ac:dyDescent="0.2">
      <c r="A83" t="s">
        <v>46</v>
      </c>
      <c r="B83" s="29"/>
      <c r="C83" s="40"/>
      <c r="D83" s="40"/>
      <c r="E83" s="16"/>
    </row>
    <row r="84" spans="1:11" x14ac:dyDescent="0.2">
      <c r="A84" s="2" t="s">
        <v>11</v>
      </c>
      <c r="B84" s="41">
        <f>SUM(B81:B83)</f>
        <v>7320</v>
      </c>
      <c r="C84" s="41"/>
      <c r="D84" s="41"/>
    </row>
    <row r="87" spans="1:11" x14ac:dyDescent="0.2">
      <c r="A87" s="42" t="s">
        <v>47</v>
      </c>
    </row>
    <row r="91" spans="1:11" x14ac:dyDescent="0.2">
      <c r="G91" s="16"/>
      <c r="H91" s="16"/>
      <c r="I91" s="16"/>
      <c r="J91" s="16"/>
      <c r="K91" s="16"/>
    </row>
    <row r="94" spans="1:11" x14ac:dyDescent="0.2">
      <c r="B94" s="43"/>
      <c r="C94" s="43"/>
      <c r="D94" s="43"/>
    </row>
    <row r="95" spans="1:11" x14ac:dyDescent="0.2">
      <c r="B95" s="43"/>
      <c r="C95" s="43"/>
      <c r="D95" s="43"/>
    </row>
  </sheetData>
  <sheetProtection algorithmName="SHA-512" hashValue="SF2ZoQHtK/UsgsN8Al28Ky4xh/+SZWluP8KU5wjCvky2bJVbXCqtd3WRGqXmNfuLv73fPe9VxbM9RGyf+XMXfg==" saltValue="254M8XXzfmJAZ5Dn0nUVsw==" spinCount="100000" sheet="1" objects="1" scenarios="1"/>
  <mergeCells count="1">
    <mergeCell ref="B25:C25"/>
  </mergeCells>
  <pageMargins left="0.7" right="0.7" top="0.75" bottom="0.75" header="0.3" footer="0.3"/>
  <pageSetup paperSize="9" scale="52" orientation="portrait" horizontalDpi="0" verticalDpi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1608D-338A-A842-B380-604964A9DE7B}">
  <sheetPr>
    <pageSetUpPr fitToPage="1"/>
  </sheetPr>
  <dimension ref="A1:K11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31.5" customWidth="1"/>
    <col min="6" max="10" width="10.83203125" customWidth="1"/>
    <col min="11" max="11" width="70.33203125" customWidth="1"/>
  </cols>
  <sheetData>
    <row r="1" spans="1:4" x14ac:dyDescent="0.2">
      <c r="A1" s="1" t="s">
        <v>0</v>
      </c>
      <c r="B1" s="1" t="s">
        <v>244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45533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63</v>
      </c>
      <c r="B12" s="15">
        <v>500</v>
      </c>
      <c r="C12" s="15"/>
      <c r="D12" s="16" t="s">
        <v>245</v>
      </c>
    </row>
    <row r="13" spans="1:4" x14ac:dyDescent="0.2">
      <c r="A13" s="14"/>
      <c r="B13" s="15"/>
      <c r="C13" s="15"/>
      <c r="D13" s="16"/>
    </row>
    <row r="14" spans="1:4" ht="17" x14ac:dyDescent="0.2">
      <c r="A14" s="14" t="s">
        <v>50</v>
      </c>
      <c r="B14" s="44">
        <v>350</v>
      </c>
      <c r="C14" s="15"/>
      <c r="D14" s="16" t="s">
        <v>245</v>
      </c>
    </row>
    <row r="15" spans="1:4" x14ac:dyDescent="0.2">
      <c r="A15" s="14"/>
      <c r="B15" s="44"/>
      <c r="C15" s="15"/>
      <c r="D15" s="16"/>
    </row>
    <row r="16" spans="1:4" ht="34" x14ac:dyDescent="0.2">
      <c r="A16" s="14" t="s">
        <v>246</v>
      </c>
      <c r="B16" s="45">
        <f>300</f>
        <v>300</v>
      </c>
      <c r="C16" s="15"/>
      <c r="D16" s="16" t="s">
        <v>247</v>
      </c>
    </row>
    <row r="17" spans="1:4" x14ac:dyDescent="0.2">
      <c r="A17" s="14"/>
      <c r="B17" s="15"/>
      <c r="C17" s="15"/>
      <c r="D17" s="16"/>
    </row>
    <row r="18" spans="1:4" x14ac:dyDescent="0.2">
      <c r="A18" s="1" t="s">
        <v>53</v>
      </c>
      <c r="B18" s="15">
        <f>SUM(B12:B16)</f>
        <v>1150</v>
      </c>
      <c r="C18" s="15"/>
      <c r="D18" s="16"/>
    </row>
    <row r="19" spans="1:4" x14ac:dyDescent="0.2">
      <c r="A19" s="14"/>
      <c r="B19" s="15"/>
      <c r="C19" s="15"/>
      <c r="D19" s="16"/>
    </row>
    <row r="20" spans="1:4" x14ac:dyDescent="0.2">
      <c r="A20" s="17" t="s">
        <v>10</v>
      </c>
      <c r="B20" s="15"/>
      <c r="C20" s="15"/>
      <c r="D20" s="16"/>
    </row>
    <row r="21" spans="1:4" x14ac:dyDescent="0.2">
      <c r="A21" s="14"/>
      <c r="B21" s="15"/>
      <c r="C21" s="15"/>
      <c r="D21" s="16"/>
    </row>
    <row r="22" spans="1:4" ht="34" x14ac:dyDescent="0.2">
      <c r="A22" s="14" t="s">
        <v>248</v>
      </c>
      <c r="B22" s="15">
        <f>-B93</f>
        <v>-312.96100000000001</v>
      </c>
      <c r="C22" s="15"/>
      <c r="D22" s="16" t="s">
        <v>249</v>
      </c>
    </row>
    <row r="23" spans="1:4" x14ac:dyDescent="0.2">
      <c r="A23" s="14"/>
      <c r="B23" s="15"/>
      <c r="C23" s="15"/>
      <c r="D23" s="16"/>
    </row>
    <row r="24" spans="1:4" x14ac:dyDescent="0.2">
      <c r="A24" s="4"/>
      <c r="B24" s="10"/>
      <c r="C24" s="10"/>
    </row>
    <row r="25" spans="1:4" x14ac:dyDescent="0.2">
      <c r="A25" s="18" t="s">
        <v>12</v>
      </c>
      <c r="B25" s="19">
        <f>B18-B93</f>
        <v>837.03899999999999</v>
      </c>
      <c r="C25" s="19"/>
      <c r="D25" s="20"/>
    </row>
    <row r="26" spans="1:4" x14ac:dyDescent="0.2">
      <c r="A26" s="2"/>
    </row>
    <row r="27" spans="1:4" x14ac:dyDescent="0.2">
      <c r="A27" s="2"/>
    </row>
    <row r="28" spans="1:4" x14ac:dyDescent="0.2">
      <c r="A28" s="7" t="s">
        <v>13</v>
      </c>
      <c r="B28" s="7"/>
      <c r="C28" s="7"/>
      <c r="D28" s="21"/>
    </row>
    <row r="29" spans="1:4" x14ac:dyDescent="0.2">
      <c r="A29" s="2" t="s">
        <v>14</v>
      </c>
      <c r="B29" s="3"/>
      <c r="C29" s="3"/>
      <c r="D29" s="22"/>
    </row>
    <row r="30" spans="1:4" x14ac:dyDescent="0.2">
      <c r="A30" s="12">
        <v>45382</v>
      </c>
      <c r="B30" s="5" t="s">
        <v>195</v>
      </c>
      <c r="C30" s="5" t="s">
        <v>250</v>
      </c>
      <c r="D30" s="24"/>
    </row>
    <row r="31" spans="1:4" x14ac:dyDescent="0.2">
      <c r="A31" s="13"/>
      <c r="B31" s="25"/>
      <c r="C31" s="25"/>
      <c r="D31" s="24"/>
    </row>
    <row r="32" spans="1:4" x14ac:dyDescent="0.2">
      <c r="A32" s="2" t="s">
        <v>15</v>
      </c>
      <c r="B32" s="24"/>
      <c r="C32" s="24"/>
      <c r="D32" s="24"/>
    </row>
    <row r="33" spans="1:4" x14ac:dyDescent="0.2">
      <c r="A33" s="26"/>
      <c r="B33" s="24"/>
      <c r="C33" s="24"/>
      <c r="D33" s="26"/>
    </row>
    <row r="34" spans="1:4" x14ac:dyDescent="0.2">
      <c r="A34" s="13"/>
      <c r="B34" s="24"/>
      <c r="C34" s="24"/>
      <c r="D34" s="24"/>
    </row>
    <row r="35" spans="1:4" ht="17" x14ac:dyDescent="0.2">
      <c r="A35" s="14" t="s">
        <v>16</v>
      </c>
      <c r="B35" s="27">
        <f>C35/9*12</f>
        <v>1446.6666666666667</v>
      </c>
      <c r="C35" s="27">
        <v>1085</v>
      </c>
      <c r="D35" s="16" t="s">
        <v>245</v>
      </c>
    </row>
    <row r="36" spans="1:4" ht="17" x14ac:dyDescent="0.2">
      <c r="A36" s="14" t="s">
        <v>18</v>
      </c>
      <c r="B36" s="27">
        <f>C36/9*12</f>
        <v>486.66666666666669</v>
      </c>
      <c r="C36" s="27">
        <v>365</v>
      </c>
      <c r="D36" s="16" t="s">
        <v>245</v>
      </c>
    </row>
    <row r="37" spans="1:4" ht="17" x14ac:dyDescent="0.2">
      <c r="A37" s="1" t="s">
        <v>19</v>
      </c>
      <c r="B37" s="27">
        <f>B38+B57</f>
        <v>371.38693791666668</v>
      </c>
      <c r="C37" s="27"/>
      <c r="D37" s="16" t="s">
        <v>251</v>
      </c>
    </row>
    <row r="38" spans="1:4" ht="17" x14ac:dyDescent="0.2">
      <c r="A38" s="1" t="s">
        <v>93</v>
      </c>
      <c r="B38" s="27">
        <f>C38/9*12</f>
        <v>366.66666666666669</v>
      </c>
      <c r="C38" s="27">
        <v>275</v>
      </c>
      <c r="D38" s="16" t="s">
        <v>245</v>
      </c>
    </row>
    <row r="39" spans="1:4" x14ac:dyDescent="0.2">
      <c r="A39" s="14"/>
      <c r="B39" s="27"/>
      <c r="C39" s="27"/>
      <c r="D39" s="11"/>
    </row>
    <row r="40" spans="1:4" x14ac:dyDescent="0.2">
      <c r="A40" s="1" t="s">
        <v>20</v>
      </c>
      <c r="B40" s="27"/>
      <c r="C40" s="27"/>
      <c r="D40" s="11"/>
    </row>
    <row r="41" spans="1:4" x14ac:dyDescent="0.2">
      <c r="A41" s="14"/>
      <c r="B41" s="27"/>
      <c r="C41" s="27"/>
      <c r="D41" s="11"/>
    </row>
    <row r="42" spans="1:4" x14ac:dyDescent="0.2">
      <c r="A42" s="14" t="s">
        <v>21</v>
      </c>
      <c r="B42" s="27"/>
      <c r="C42" s="27"/>
      <c r="D42" s="16"/>
    </row>
    <row r="43" spans="1:4" x14ac:dyDescent="0.2">
      <c r="A43" s="14" t="s">
        <v>22</v>
      </c>
      <c r="B43" s="27"/>
      <c r="C43" s="27"/>
      <c r="D43" s="11"/>
    </row>
    <row r="44" spans="1:4" x14ac:dyDescent="0.2">
      <c r="A44" s="14"/>
      <c r="B44" s="27"/>
      <c r="C44" s="27"/>
      <c r="D44" s="11"/>
    </row>
    <row r="45" spans="1:4" x14ac:dyDescent="0.2">
      <c r="A45" s="14" t="s">
        <v>23</v>
      </c>
      <c r="B45" s="27"/>
      <c r="C45" s="27"/>
      <c r="D45" s="11"/>
    </row>
    <row r="46" spans="1:4" x14ac:dyDescent="0.2">
      <c r="A46" s="14" t="s">
        <v>24</v>
      </c>
      <c r="B46" s="27"/>
      <c r="C46" s="27"/>
      <c r="D46" s="16"/>
    </row>
    <row r="47" spans="1:4" x14ac:dyDescent="0.2">
      <c r="A47" s="14" t="s">
        <v>25</v>
      </c>
      <c r="B47" s="27"/>
      <c r="C47" s="27"/>
      <c r="D47" s="11"/>
    </row>
    <row r="48" spans="1:4" x14ac:dyDescent="0.2">
      <c r="A48" s="14" t="s">
        <v>26</v>
      </c>
      <c r="B48" s="27"/>
      <c r="C48" s="27"/>
      <c r="D48" s="11"/>
    </row>
    <row r="49" spans="1:4" x14ac:dyDescent="0.2">
      <c r="A49" s="14"/>
      <c r="B49" s="27"/>
      <c r="C49" s="27"/>
      <c r="D49" s="11"/>
    </row>
    <row r="50" spans="1:4" x14ac:dyDescent="0.2">
      <c r="A50" s="14" t="s">
        <v>27</v>
      </c>
      <c r="B50" s="27"/>
      <c r="C50" s="27"/>
      <c r="D50" s="16"/>
    </row>
    <row r="51" spans="1:4" x14ac:dyDescent="0.2">
      <c r="A51" s="14" t="s">
        <v>28</v>
      </c>
      <c r="B51" s="27"/>
      <c r="C51" s="27"/>
      <c r="D51" s="11"/>
    </row>
    <row r="52" spans="1:4" x14ac:dyDescent="0.2">
      <c r="A52" s="14" t="s">
        <v>29</v>
      </c>
      <c r="B52" s="27"/>
      <c r="C52" s="27"/>
      <c r="D52" s="16"/>
    </row>
    <row r="53" spans="1:4" ht="17" x14ac:dyDescent="0.2">
      <c r="A53" s="14" t="s">
        <v>30</v>
      </c>
      <c r="B53" s="27">
        <v>1.2</v>
      </c>
      <c r="C53" s="27"/>
      <c r="D53" s="16" t="s">
        <v>252</v>
      </c>
    </row>
    <row r="54" spans="1:4" x14ac:dyDescent="0.2">
      <c r="A54" s="14"/>
      <c r="B54" s="27"/>
      <c r="C54" s="27"/>
      <c r="D54" s="11"/>
    </row>
    <row r="55" spans="1:4" ht="17" x14ac:dyDescent="0.2">
      <c r="A55" s="14" t="s">
        <v>31</v>
      </c>
      <c r="B55" s="27">
        <v>30.131</v>
      </c>
      <c r="C55" s="27"/>
      <c r="D55" s="16" t="s">
        <v>252</v>
      </c>
    </row>
    <row r="56" spans="1:4" x14ac:dyDescent="0.2">
      <c r="A56" s="14"/>
      <c r="B56" s="27"/>
      <c r="C56" s="27"/>
      <c r="D56" s="16"/>
    </row>
    <row r="57" spans="1:4" ht="17" x14ac:dyDescent="0.2">
      <c r="A57" s="14" t="s">
        <v>253</v>
      </c>
      <c r="B57" s="27">
        <f>J111</f>
        <v>4.7202712499999997</v>
      </c>
      <c r="C57" s="27"/>
      <c r="D57" s="16" t="s">
        <v>254</v>
      </c>
    </row>
    <row r="58" spans="1:4" x14ac:dyDescent="0.2">
      <c r="A58" s="14"/>
      <c r="B58" s="27"/>
      <c r="C58" s="27"/>
      <c r="D58" s="16"/>
    </row>
    <row r="59" spans="1:4" x14ac:dyDescent="0.2">
      <c r="A59" s="14"/>
      <c r="B59" s="27"/>
      <c r="C59" s="27"/>
      <c r="D59" s="11"/>
    </row>
    <row r="60" spans="1:4" x14ac:dyDescent="0.2">
      <c r="A60" s="14" t="s">
        <v>33</v>
      </c>
      <c r="B60" s="27">
        <f>SUM(B42:B57)</f>
        <v>36.051271249999999</v>
      </c>
      <c r="C60" s="27"/>
      <c r="D60" s="11"/>
    </row>
    <row r="61" spans="1:4" x14ac:dyDescent="0.2">
      <c r="A61" s="28"/>
      <c r="B61" s="29"/>
      <c r="C61" s="29"/>
      <c r="D61" s="30"/>
    </row>
    <row r="62" spans="1:4" x14ac:dyDescent="0.2">
      <c r="A62" s="31" t="s">
        <v>13</v>
      </c>
      <c r="B62" s="32">
        <f>B38+B60</f>
        <v>402.7179379166667</v>
      </c>
      <c r="C62" s="32"/>
      <c r="D62" s="33"/>
    </row>
    <row r="63" spans="1:4" x14ac:dyDescent="0.2">
      <c r="B63" s="10"/>
      <c r="C63" s="10"/>
      <c r="D63" s="11"/>
    </row>
    <row r="64" spans="1:4" x14ac:dyDescent="0.2">
      <c r="B64" s="3"/>
      <c r="C64" s="3"/>
      <c r="D64" s="10"/>
    </row>
    <row r="65" spans="1:4" x14ac:dyDescent="0.2">
      <c r="A65" s="34" t="s">
        <v>34</v>
      </c>
      <c r="B65" s="35">
        <f>ROUND((B25/B35),1)</f>
        <v>0.6</v>
      </c>
      <c r="C65" s="64"/>
      <c r="D65" s="10"/>
    </row>
    <row r="66" spans="1:4" x14ac:dyDescent="0.2">
      <c r="A66" s="34" t="s">
        <v>35</v>
      </c>
      <c r="B66" s="35">
        <f>ROUND((B25/B37),1)</f>
        <v>2.2999999999999998</v>
      </c>
      <c r="C66" s="64"/>
      <c r="D66" s="10"/>
    </row>
    <row r="67" spans="1:4" x14ac:dyDescent="0.2">
      <c r="A67" s="34" t="s">
        <v>36</v>
      </c>
      <c r="B67" s="35">
        <f>ROUND((B25/B62),1)</f>
        <v>2.1</v>
      </c>
      <c r="C67" s="64"/>
      <c r="D67" s="10"/>
    </row>
    <row r="70" spans="1:4" x14ac:dyDescent="0.2">
      <c r="A70" s="7" t="s">
        <v>37</v>
      </c>
      <c r="B70" s="8"/>
      <c r="C70" s="8"/>
      <c r="D70" s="9"/>
    </row>
    <row r="71" spans="1:4" x14ac:dyDescent="0.2">
      <c r="D71" s="10"/>
    </row>
    <row r="72" spans="1:4" x14ac:dyDescent="0.2">
      <c r="A72" s="14" t="s">
        <v>255</v>
      </c>
    </row>
    <row r="73" spans="1:4" x14ac:dyDescent="0.2">
      <c r="A73" s="14" t="s">
        <v>256</v>
      </c>
    </row>
    <row r="74" spans="1:4" x14ac:dyDescent="0.2">
      <c r="A74" s="14" t="s">
        <v>257</v>
      </c>
    </row>
    <row r="75" spans="1:4" x14ac:dyDescent="0.2">
      <c r="A75" t="s">
        <v>258</v>
      </c>
    </row>
    <row r="76" spans="1:4" x14ac:dyDescent="0.2">
      <c r="A76" t="s">
        <v>259</v>
      </c>
      <c r="D76" s="11"/>
    </row>
    <row r="77" spans="1:4" x14ac:dyDescent="0.2">
      <c r="A77" t="s">
        <v>260</v>
      </c>
      <c r="D77" s="11"/>
    </row>
    <row r="78" spans="1:4" x14ac:dyDescent="0.2">
      <c r="D78" s="11"/>
    </row>
    <row r="79" spans="1:4" x14ac:dyDescent="0.2">
      <c r="A79" s="36"/>
      <c r="B79" s="36"/>
      <c r="C79" s="36"/>
      <c r="D79" s="9"/>
    </row>
    <row r="80" spans="1:4" x14ac:dyDescent="0.2">
      <c r="D80" s="37"/>
    </row>
    <row r="81" spans="1:4" x14ac:dyDescent="0.2">
      <c r="D81" s="37"/>
    </row>
    <row r="82" spans="1:4" x14ac:dyDescent="0.2">
      <c r="B82" s="3" t="s">
        <v>3</v>
      </c>
      <c r="C82" s="3"/>
    </row>
    <row r="83" spans="1:4" x14ac:dyDescent="0.2">
      <c r="B83" s="3"/>
      <c r="C83" s="3"/>
    </row>
    <row r="84" spans="1:4" x14ac:dyDescent="0.2">
      <c r="B84" s="5" t="s">
        <v>5</v>
      </c>
      <c r="C84" s="5"/>
    </row>
    <row r="85" spans="1:4" x14ac:dyDescent="0.2">
      <c r="B85" s="5"/>
      <c r="C85" s="5"/>
    </row>
    <row r="86" spans="1:4" x14ac:dyDescent="0.2">
      <c r="B86" s="38">
        <v>45473</v>
      </c>
      <c r="C86" s="38"/>
    </row>
    <row r="87" spans="1:4" x14ac:dyDescent="0.2">
      <c r="A87" s="2" t="s">
        <v>15</v>
      </c>
      <c r="B87" s="5"/>
      <c r="C87" s="5"/>
    </row>
    <row r="88" spans="1:4" x14ac:dyDescent="0.2">
      <c r="A88" s="39"/>
      <c r="B88" s="5"/>
      <c r="C88" s="5"/>
    </row>
    <row r="90" spans="1:4" ht="17" x14ac:dyDescent="0.2">
      <c r="A90" s="14" t="s">
        <v>44</v>
      </c>
      <c r="B90" s="15">
        <v>353.78399999999999</v>
      </c>
      <c r="C90" s="15"/>
      <c r="D90" s="16" t="s">
        <v>252</v>
      </c>
    </row>
    <row r="91" spans="1:4" ht="17" x14ac:dyDescent="0.2">
      <c r="A91" s="14" t="s">
        <v>45</v>
      </c>
      <c r="B91" s="15">
        <v>-40.823</v>
      </c>
      <c r="C91" s="15"/>
      <c r="D91" s="16" t="s">
        <v>252</v>
      </c>
    </row>
    <row r="92" spans="1:4" x14ac:dyDescent="0.2">
      <c r="A92" t="s">
        <v>46</v>
      </c>
      <c r="B92" s="29"/>
      <c r="C92" s="40"/>
      <c r="D92" s="16"/>
    </row>
    <row r="93" spans="1:4" x14ac:dyDescent="0.2">
      <c r="A93" s="2" t="s">
        <v>182</v>
      </c>
      <c r="B93" s="41">
        <f>SUM(B90:B92)</f>
        <v>312.96100000000001</v>
      </c>
      <c r="C93" s="41"/>
    </row>
    <row r="96" spans="1:4" x14ac:dyDescent="0.2">
      <c r="A96" s="42" t="s">
        <v>47</v>
      </c>
    </row>
    <row r="97" spans="2:11" x14ac:dyDescent="0.2">
      <c r="E97" s="2" t="str">
        <f>B1</f>
        <v>South West Heating Services Ltd</v>
      </c>
    </row>
    <row r="98" spans="2:11" x14ac:dyDescent="0.2">
      <c r="E98" s="2" t="s">
        <v>277</v>
      </c>
    </row>
    <row r="99" spans="2:11" x14ac:dyDescent="0.2">
      <c r="E99" s="2" t="s">
        <v>261</v>
      </c>
    </row>
    <row r="100" spans="2:11" ht="31" customHeight="1" x14ac:dyDescent="0.2">
      <c r="F100" s="69" t="s">
        <v>262</v>
      </c>
      <c r="G100" s="69" t="s">
        <v>263</v>
      </c>
      <c r="H100" s="69" t="s">
        <v>264</v>
      </c>
      <c r="I100" s="69" t="s">
        <v>265</v>
      </c>
      <c r="J100" s="69" t="s">
        <v>266</v>
      </c>
      <c r="K100" s="116"/>
    </row>
    <row r="101" spans="2:11" x14ac:dyDescent="0.2">
      <c r="F101" s="5" t="s">
        <v>267</v>
      </c>
      <c r="G101" s="5" t="s">
        <v>267</v>
      </c>
      <c r="H101" s="5" t="s">
        <v>267</v>
      </c>
      <c r="I101" s="5" t="s">
        <v>268</v>
      </c>
      <c r="J101" s="5" t="s">
        <v>267</v>
      </c>
    </row>
    <row r="102" spans="2:11" ht="31" customHeight="1" x14ac:dyDescent="0.2">
      <c r="E102" s="14" t="s">
        <v>269</v>
      </c>
      <c r="F102" s="27">
        <v>62.634999999999998</v>
      </c>
      <c r="G102" s="27">
        <v>40.823</v>
      </c>
      <c r="H102" s="117">
        <f>(F102+G102)/2</f>
        <v>51.728999999999999</v>
      </c>
      <c r="I102" s="14"/>
      <c r="J102" s="14"/>
      <c r="K102" s="16" t="s">
        <v>252</v>
      </c>
    </row>
    <row r="103" spans="2:11" ht="31" customHeight="1" x14ac:dyDescent="0.2">
      <c r="B103" s="43"/>
      <c r="C103" s="43"/>
      <c r="E103" s="14" t="s">
        <v>270</v>
      </c>
      <c r="F103" s="14"/>
      <c r="G103" s="118"/>
      <c r="H103" s="118"/>
      <c r="I103" s="119">
        <v>5</v>
      </c>
      <c r="J103" s="14"/>
      <c r="K103" s="16" t="s">
        <v>271</v>
      </c>
    </row>
    <row r="104" spans="2:11" ht="29" customHeight="1" x14ac:dyDescent="0.2">
      <c r="B104" s="43"/>
      <c r="C104" s="43"/>
      <c r="E104" s="14" t="s">
        <v>272</v>
      </c>
      <c r="F104" s="118"/>
      <c r="G104" s="14"/>
      <c r="H104" s="118"/>
      <c r="I104" s="119">
        <v>5.25</v>
      </c>
      <c r="J104" s="14"/>
      <c r="K104" s="16" t="s">
        <v>271</v>
      </c>
    </row>
    <row r="105" spans="2:11" x14ac:dyDescent="0.2">
      <c r="E105" s="2" t="s">
        <v>273</v>
      </c>
      <c r="F105" s="120"/>
      <c r="G105" s="120"/>
      <c r="I105" s="121">
        <f>(I103+I104)/2</f>
        <v>5.125</v>
      </c>
      <c r="K105" s="14"/>
    </row>
    <row r="106" spans="2:11" x14ac:dyDescent="0.2">
      <c r="I106" s="122"/>
      <c r="K106" s="14"/>
    </row>
    <row r="107" spans="2:11" ht="31" customHeight="1" x14ac:dyDescent="0.2">
      <c r="E107" s="14" t="s">
        <v>274</v>
      </c>
      <c r="F107" s="14"/>
      <c r="G107" s="14"/>
      <c r="H107" s="14"/>
      <c r="I107" s="123">
        <v>4</v>
      </c>
      <c r="J107" s="14"/>
      <c r="K107" s="16" t="s">
        <v>275</v>
      </c>
    </row>
    <row r="108" spans="2:11" x14ac:dyDescent="0.2">
      <c r="I108" s="122"/>
    </row>
    <row r="109" spans="2:11" x14ac:dyDescent="0.2">
      <c r="E109" s="2" t="s">
        <v>276</v>
      </c>
      <c r="F109" s="2"/>
      <c r="G109" s="2"/>
      <c r="H109" s="2"/>
      <c r="I109" s="121">
        <f>SUM(I105:I107)</f>
        <v>9.125</v>
      </c>
    </row>
    <row r="111" spans="2:11" x14ac:dyDescent="0.2">
      <c r="E111" s="18" t="s">
        <v>266</v>
      </c>
      <c r="F111" s="18"/>
      <c r="G111" s="18"/>
      <c r="H111" s="18"/>
      <c r="I111" s="18"/>
      <c r="J111" s="32">
        <f>(H102*I109)/100</f>
        <v>4.7202712499999997</v>
      </c>
    </row>
    <row r="114" spans="5:5" x14ac:dyDescent="0.2">
      <c r="E114" s="42" t="s">
        <v>47</v>
      </c>
    </row>
  </sheetData>
  <sheetProtection algorithmName="SHA-512" hashValue="k9gpPsxaGbILDSrlmmt93LuXBPSoLr/jNu89+2y7P1vyBK8fRdRi6iFu3PpxIP1qoK3TyiRiuRHbhgbHPUDkWA==" saltValue="ciGetuU6+oYDgjaGpBJ+JA==" spinCount="100000" sheet="1" objects="1" scenarios="1"/>
  <pageMargins left="0.7" right="0.7" top="0.75" bottom="0.75" header="0.3" footer="0.3"/>
  <pageSetup paperSize="9" scale="27" orientation="portrait" horizontalDpi="0" verticalDpi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C84D8-9A4E-2C43-879C-D4CC4EAC2F60}">
  <dimension ref="A1:I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278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45533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f>410</f>
        <v>410</v>
      </c>
      <c r="C12" s="16" t="s">
        <v>245</v>
      </c>
    </row>
    <row r="13" spans="1:3" x14ac:dyDescent="0.2">
      <c r="A13" s="14"/>
      <c r="B13" s="15"/>
      <c r="C13" s="16"/>
    </row>
    <row r="14" spans="1:3" ht="17" x14ac:dyDescent="0.2">
      <c r="A14" s="14" t="s">
        <v>50</v>
      </c>
      <c r="B14" s="15">
        <v>320</v>
      </c>
      <c r="C14" s="16" t="s">
        <v>245</v>
      </c>
    </row>
    <row r="15" spans="1:3" x14ac:dyDescent="0.2">
      <c r="A15" s="14"/>
      <c r="B15" s="15"/>
      <c r="C15" s="16"/>
    </row>
    <row r="16" spans="1:3" ht="34" x14ac:dyDescent="0.2">
      <c r="A16" s="14" t="s">
        <v>246</v>
      </c>
      <c r="B16" s="45">
        <f>1230</f>
        <v>1230</v>
      </c>
      <c r="C16" s="16" t="s">
        <v>279</v>
      </c>
    </row>
    <row r="17" spans="1:3" x14ac:dyDescent="0.2">
      <c r="A17" s="14"/>
      <c r="B17" s="15"/>
      <c r="C17" s="16"/>
    </row>
    <row r="18" spans="1:3" x14ac:dyDescent="0.2">
      <c r="A18" s="1" t="s">
        <v>53</v>
      </c>
      <c r="B18" s="15">
        <f>SUM(B12:B16)</f>
        <v>1960</v>
      </c>
      <c r="C18" s="16"/>
    </row>
    <row r="19" spans="1:3" x14ac:dyDescent="0.2">
      <c r="A19" s="14"/>
      <c r="B19" s="15"/>
      <c r="C19" s="16"/>
    </row>
    <row r="20" spans="1:3" x14ac:dyDescent="0.2">
      <c r="A20" s="17" t="s">
        <v>10</v>
      </c>
      <c r="B20" s="15"/>
      <c r="C20" s="16"/>
    </row>
    <row r="21" spans="1:3" x14ac:dyDescent="0.2">
      <c r="A21" s="14"/>
      <c r="B21" s="15"/>
      <c r="C21" s="16"/>
    </row>
    <row r="22" spans="1:3" ht="17" x14ac:dyDescent="0.2">
      <c r="A22" s="14" t="s">
        <v>280</v>
      </c>
      <c r="B22" s="15">
        <f>-B87</f>
        <v>220.714</v>
      </c>
      <c r="C22" s="16" t="s">
        <v>281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18" t="s">
        <v>12</v>
      </c>
      <c r="B25" s="19">
        <f>B18-B87</f>
        <v>2180.7139999999999</v>
      </c>
      <c r="C25" s="20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13</v>
      </c>
      <c r="B28" s="7"/>
      <c r="C28" s="21"/>
    </row>
    <row r="29" spans="1:3" x14ac:dyDescent="0.2">
      <c r="A29" s="2" t="s">
        <v>14</v>
      </c>
      <c r="B29" s="3"/>
      <c r="C29" s="22"/>
    </row>
    <row r="30" spans="1:3" x14ac:dyDescent="0.2">
      <c r="A30" s="12">
        <v>45291</v>
      </c>
      <c r="B30" s="24"/>
      <c r="C30" s="24"/>
    </row>
    <row r="31" spans="1:3" x14ac:dyDescent="0.2">
      <c r="A31" s="13"/>
      <c r="B31" s="25"/>
      <c r="C31" s="24"/>
    </row>
    <row r="32" spans="1:3" x14ac:dyDescent="0.2">
      <c r="A32" s="2" t="s">
        <v>15</v>
      </c>
      <c r="B32" s="24"/>
      <c r="C32" s="24"/>
    </row>
    <row r="33" spans="1:3" x14ac:dyDescent="0.2">
      <c r="A33" s="26"/>
      <c r="B33" s="24"/>
      <c r="C33" s="26"/>
    </row>
    <row r="34" spans="1:3" x14ac:dyDescent="0.2">
      <c r="A34" s="13"/>
      <c r="B34" s="24"/>
      <c r="C34" s="24"/>
    </row>
    <row r="35" spans="1:3" ht="17" x14ac:dyDescent="0.2">
      <c r="A35" s="14" t="s">
        <v>16</v>
      </c>
      <c r="B35" s="27">
        <v>9085.1280000000006</v>
      </c>
      <c r="C35" s="16" t="s">
        <v>282</v>
      </c>
    </row>
    <row r="36" spans="1:3" x14ac:dyDescent="0.2">
      <c r="A36" s="14" t="s">
        <v>18</v>
      </c>
      <c r="B36" s="27"/>
      <c r="C36" s="16"/>
    </row>
    <row r="37" spans="1:3" ht="17" x14ac:dyDescent="0.2">
      <c r="A37" s="1" t="s">
        <v>19</v>
      </c>
      <c r="B37" s="27">
        <v>-738.27499999999998</v>
      </c>
      <c r="C37" s="16" t="s">
        <v>282</v>
      </c>
    </row>
    <row r="38" spans="1:3" x14ac:dyDescent="0.2">
      <c r="A38" s="14"/>
      <c r="B38" s="27"/>
      <c r="C38" s="11"/>
    </row>
    <row r="39" spans="1:3" x14ac:dyDescent="0.2">
      <c r="A39" s="1" t="s">
        <v>20</v>
      </c>
      <c r="B39" s="27"/>
      <c r="C39" s="11"/>
    </row>
    <row r="40" spans="1:3" x14ac:dyDescent="0.2">
      <c r="A40" s="14"/>
      <c r="B40" s="27"/>
      <c r="C40" s="11"/>
    </row>
    <row r="41" spans="1:3" x14ac:dyDescent="0.2">
      <c r="A41" s="14" t="s">
        <v>21</v>
      </c>
      <c r="B41" s="27"/>
      <c r="C41" s="16"/>
    </row>
    <row r="42" spans="1:3" x14ac:dyDescent="0.2">
      <c r="A42" s="14" t="s">
        <v>22</v>
      </c>
      <c r="B42" s="27"/>
      <c r="C42" s="11"/>
    </row>
    <row r="43" spans="1:3" x14ac:dyDescent="0.2">
      <c r="A43" s="14"/>
      <c r="B43" s="27"/>
      <c r="C43" s="11"/>
    </row>
    <row r="44" spans="1:3" x14ac:dyDescent="0.2">
      <c r="A44" s="14" t="s">
        <v>23</v>
      </c>
      <c r="B44" s="27"/>
      <c r="C44" s="11"/>
    </row>
    <row r="45" spans="1:3" x14ac:dyDescent="0.2">
      <c r="A45" s="14" t="s">
        <v>24</v>
      </c>
      <c r="B45" s="27"/>
      <c r="C45" s="16"/>
    </row>
    <row r="46" spans="1:3" x14ac:dyDescent="0.2">
      <c r="A46" s="14" t="s">
        <v>25</v>
      </c>
      <c r="B46" s="27"/>
      <c r="C46" s="11"/>
    </row>
    <row r="47" spans="1:3" x14ac:dyDescent="0.2">
      <c r="A47" s="14" t="s">
        <v>26</v>
      </c>
      <c r="B47" s="27"/>
      <c r="C47" s="11"/>
    </row>
    <row r="48" spans="1:3" x14ac:dyDescent="0.2">
      <c r="A48" s="14"/>
      <c r="B48" s="27"/>
      <c r="C48" s="11"/>
    </row>
    <row r="49" spans="1:3" x14ac:dyDescent="0.2">
      <c r="A49" s="14" t="s">
        <v>27</v>
      </c>
      <c r="B49" s="27"/>
      <c r="C49" s="16"/>
    </row>
    <row r="50" spans="1:3" x14ac:dyDescent="0.2">
      <c r="A50" s="14" t="s">
        <v>28</v>
      </c>
      <c r="B50" s="27"/>
      <c r="C50" s="11"/>
    </row>
    <row r="51" spans="1:3" x14ac:dyDescent="0.2">
      <c r="A51" s="14" t="s">
        <v>29</v>
      </c>
      <c r="B51" s="27"/>
      <c r="C51" s="16"/>
    </row>
    <row r="52" spans="1:3" x14ac:dyDescent="0.2">
      <c r="A52" s="14" t="s">
        <v>30</v>
      </c>
      <c r="B52" s="27"/>
      <c r="C52" s="16"/>
    </row>
    <row r="53" spans="1:3" x14ac:dyDescent="0.2">
      <c r="A53" s="14"/>
      <c r="B53" s="27"/>
      <c r="C53" s="11"/>
    </row>
    <row r="54" spans="1:3" ht="17" x14ac:dyDescent="0.2">
      <c r="A54" s="14" t="s">
        <v>31</v>
      </c>
      <c r="B54" s="27">
        <f>66.35+24.717+32.58</f>
        <v>123.64699999999999</v>
      </c>
      <c r="C54" s="16" t="s">
        <v>282</v>
      </c>
    </row>
    <row r="55" spans="1:3" x14ac:dyDescent="0.2">
      <c r="A55" s="14"/>
      <c r="B55" s="27"/>
      <c r="C55" s="11"/>
    </row>
    <row r="56" spans="1:3" x14ac:dyDescent="0.2">
      <c r="A56" s="14" t="s">
        <v>33</v>
      </c>
      <c r="B56" s="27">
        <f>SUM(B41:B54)</f>
        <v>123.64699999999999</v>
      </c>
      <c r="C56" s="11"/>
    </row>
    <row r="57" spans="1:3" x14ac:dyDescent="0.2">
      <c r="A57" s="28"/>
      <c r="B57" s="29"/>
      <c r="C57" s="30"/>
    </row>
    <row r="58" spans="1:3" x14ac:dyDescent="0.2">
      <c r="A58" s="31" t="s">
        <v>13</v>
      </c>
      <c r="B58" s="32">
        <f>B37+B56</f>
        <v>-614.62799999999993</v>
      </c>
      <c r="C58" s="33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4" t="s">
        <v>34</v>
      </c>
      <c r="B61" s="35">
        <f>ROUND((B25/B35),1)</f>
        <v>0.2</v>
      </c>
      <c r="C61" s="10"/>
    </row>
    <row r="62" spans="1:3" x14ac:dyDescent="0.2">
      <c r="A62" s="34" t="s">
        <v>35</v>
      </c>
      <c r="B62" s="63" t="s">
        <v>100</v>
      </c>
      <c r="C62" s="10"/>
    </row>
    <row r="63" spans="1:3" x14ac:dyDescent="0.2">
      <c r="A63" s="34" t="s">
        <v>36</v>
      </c>
      <c r="B63" s="63" t="s">
        <v>100</v>
      </c>
      <c r="C63" s="10"/>
    </row>
    <row r="66" spans="1:3" x14ac:dyDescent="0.2">
      <c r="A66" s="7" t="s">
        <v>37</v>
      </c>
      <c r="B66" s="8"/>
      <c r="C66" s="9"/>
    </row>
    <row r="67" spans="1:3" x14ac:dyDescent="0.2">
      <c r="C67" s="10"/>
    </row>
    <row r="68" spans="1:3" x14ac:dyDescent="0.2">
      <c r="A68" s="14" t="s">
        <v>283</v>
      </c>
    </row>
    <row r="69" spans="1:3" x14ac:dyDescent="0.2">
      <c r="A69" s="14" t="s">
        <v>256</v>
      </c>
    </row>
    <row r="70" spans="1:3" x14ac:dyDescent="0.2">
      <c r="A70" s="14" t="s">
        <v>257</v>
      </c>
    </row>
    <row r="71" spans="1:3" x14ac:dyDescent="0.2">
      <c r="A71" t="s">
        <v>284</v>
      </c>
    </row>
    <row r="72" spans="1:3" x14ac:dyDescent="0.2">
      <c r="C72" s="11"/>
    </row>
    <row r="73" spans="1:3" x14ac:dyDescent="0.2">
      <c r="A73" s="36"/>
      <c r="B73" s="36"/>
      <c r="C73" s="9"/>
    </row>
    <row r="74" spans="1:3" x14ac:dyDescent="0.2">
      <c r="C74" s="37"/>
    </row>
    <row r="75" spans="1:3" x14ac:dyDescent="0.2">
      <c r="C75" s="37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38">
        <v>45291</v>
      </c>
    </row>
    <row r="81" spans="1:9" x14ac:dyDescent="0.2">
      <c r="A81" s="2" t="s">
        <v>15</v>
      </c>
      <c r="B81" s="5"/>
    </row>
    <row r="82" spans="1:9" x14ac:dyDescent="0.2">
      <c r="A82" s="39"/>
      <c r="B82" s="5"/>
    </row>
    <row r="84" spans="1:9" ht="17" x14ac:dyDescent="0.2">
      <c r="A84" s="14" t="s">
        <v>44</v>
      </c>
      <c r="B84" s="27">
        <v>210.666</v>
      </c>
      <c r="C84" s="16" t="s">
        <v>282</v>
      </c>
    </row>
    <row r="85" spans="1:9" ht="17" x14ac:dyDescent="0.2">
      <c r="A85" s="14" t="s">
        <v>45</v>
      </c>
      <c r="B85" s="27">
        <f>-56.5-139.63</f>
        <v>-196.13</v>
      </c>
      <c r="C85" s="16" t="s">
        <v>282</v>
      </c>
    </row>
    <row r="86" spans="1:9" ht="17" x14ac:dyDescent="0.2">
      <c r="A86" t="s">
        <v>46</v>
      </c>
      <c r="B86" s="29">
        <v>-220.714</v>
      </c>
      <c r="C86" s="16" t="s">
        <v>282</v>
      </c>
    </row>
    <row r="87" spans="1:9" x14ac:dyDescent="0.2">
      <c r="A87" s="2" t="s">
        <v>71</v>
      </c>
      <c r="B87" s="41">
        <f>SUM(B86:B86)</f>
        <v>-220.714</v>
      </c>
    </row>
    <row r="90" spans="1:9" x14ac:dyDescent="0.2">
      <c r="A90" s="42" t="s">
        <v>47</v>
      </c>
    </row>
    <row r="94" spans="1:9" x14ac:dyDescent="0.2">
      <c r="E94" s="16"/>
      <c r="F94" s="16"/>
      <c r="G94" s="16"/>
      <c r="H94" s="16"/>
      <c r="I94" s="16"/>
    </row>
    <row r="97" spans="2:2" x14ac:dyDescent="0.2">
      <c r="B97" s="43"/>
    </row>
    <row r="98" spans="2:2" x14ac:dyDescent="0.2">
      <c r="B98" s="43"/>
    </row>
  </sheetData>
  <sheetProtection algorithmName="SHA-512" hashValue="VmZm7bDvj01MNSBYS1Fjz1s5vxmpMy4/j5D9dJzI+JCiWW3ZV2zyf1zJvNzdR7b6Xe4kNQHAjSGHZtbxpesceQ==" saltValue="eRTqFI4JF+n/ZXs4QQpNtg==" spinCount="100000" sheet="1" objects="1" scenarios="1"/>
  <pageMargins left="0.7" right="0.7" top="0.75" bottom="0.75" header="0.3" footer="0.3"/>
  <pageSetup paperSize="9" orientation="portrait" horizontalDpi="0" verticalDpi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F6169-BC66-8B43-B32E-E35FDDB6D285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285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45568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5500</v>
      </c>
      <c r="C12" s="16" t="s">
        <v>286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hidden="1" x14ac:dyDescent="0.2">
      <c r="A19" s="4"/>
      <c r="B19" s="10"/>
    </row>
    <row r="20" spans="1:3" x14ac:dyDescent="0.2">
      <c r="A20" s="18" t="s">
        <v>12</v>
      </c>
      <c r="B20" s="19">
        <f>B12-B90</f>
        <v>5500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45291</v>
      </c>
      <c r="B25" s="24"/>
      <c r="C25" s="24"/>
    </row>
    <row r="26" spans="1:3" x14ac:dyDescent="0.2">
      <c r="A26" s="13"/>
      <c r="B26" s="25"/>
      <c r="C26" s="24"/>
    </row>
    <row r="27" spans="1:3" x14ac:dyDescent="0.2">
      <c r="A27" s="2" t="s">
        <v>15</v>
      </c>
      <c r="B27" s="24"/>
      <c r="C27" s="24"/>
    </row>
    <row r="28" spans="1:3" x14ac:dyDescent="0.2">
      <c r="A28" s="26"/>
      <c r="B28" s="24"/>
      <c r="C28" s="26"/>
    </row>
    <row r="29" spans="1:3" x14ac:dyDescent="0.2">
      <c r="A29" s="13"/>
      <c r="B29" s="24"/>
      <c r="C29" s="24"/>
    </row>
    <row r="30" spans="1:3" ht="17" x14ac:dyDescent="0.2">
      <c r="A30" s="14" t="s">
        <v>16</v>
      </c>
      <c r="B30" s="27">
        <v>7100</v>
      </c>
      <c r="C30" s="16" t="s">
        <v>287</v>
      </c>
    </row>
    <row r="31" spans="1:3" x14ac:dyDescent="0.2">
      <c r="A31" s="14" t="s">
        <v>18</v>
      </c>
      <c r="B31" s="27"/>
      <c r="C31" s="16"/>
    </row>
    <row r="32" spans="1:3" ht="51" x14ac:dyDescent="0.2">
      <c r="A32" s="1" t="s">
        <v>19</v>
      </c>
      <c r="B32" s="27">
        <f>B33</f>
        <v>1400</v>
      </c>
      <c r="C32" s="16" t="s">
        <v>291</v>
      </c>
    </row>
    <row r="33" spans="1:3" ht="17" x14ac:dyDescent="0.2">
      <c r="A33" s="1" t="s">
        <v>93</v>
      </c>
      <c r="B33" s="27">
        <v>1400</v>
      </c>
      <c r="C33" s="16" t="s">
        <v>287</v>
      </c>
    </row>
    <row r="34" spans="1:3" x14ac:dyDescent="0.2">
      <c r="A34" s="14"/>
      <c r="B34" s="27"/>
      <c r="C34" s="11"/>
    </row>
    <row r="35" spans="1:3" x14ac:dyDescent="0.2">
      <c r="A35" s="1" t="s">
        <v>20</v>
      </c>
      <c r="B35" s="27"/>
      <c r="C35" s="11"/>
    </row>
    <row r="36" spans="1:3" x14ac:dyDescent="0.2">
      <c r="A36" s="14"/>
      <c r="B36" s="27"/>
      <c r="C36" s="11"/>
    </row>
    <row r="37" spans="1:3" x14ac:dyDescent="0.2">
      <c r="A37" s="14" t="s">
        <v>21</v>
      </c>
      <c r="B37" s="27"/>
      <c r="C37" s="16"/>
    </row>
    <row r="38" spans="1:3" x14ac:dyDescent="0.2">
      <c r="A38" s="14" t="s">
        <v>22</v>
      </c>
      <c r="B38" s="27"/>
      <c r="C38" s="11"/>
    </row>
    <row r="39" spans="1:3" x14ac:dyDescent="0.2">
      <c r="A39" s="14"/>
      <c r="B39" s="27"/>
      <c r="C39" s="11"/>
    </row>
    <row r="40" spans="1:3" x14ac:dyDescent="0.2">
      <c r="A40" s="14" t="s">
        <v>23</v>
      </c>
      <c r="B40" s="27"/>
      <c r="C40" s="11"/>
    </row>
    <row r="41" spans="1:3" x14ac:dyDescent="0.2">
      <c r="A41" s="14" t="s">
        <v>24</v>
      </c>
      <c r="B41" s="27"/>
      <c r="C41" s="16"/>
    </row>
    <row r="42" spans="1:3" x14ac:dyDescent="0.2">
      <c r="A42" s="14" t="s">
        <v>25</v>
      </c>
      <c r="B42" s="27"/>
      <c r="C42" s="11"/>
    </row>
    <row r="43" spans="1:3" x14ac:dyDescent="0.2">
      <c r="A43" s="14" t="s">
        <v>26</v>
      </c>
      <c r="B43" s="27"/>
      <c r="C43" s="11"/>
    </row>
    <row r="44" spans="1:3" x14ac:dyDescent="0.2">
      <c r="A44" s="14"/>
      <c r="B44" s="27"/>
      <c r="C44" s="11"/>
    </row>
    <row r="45" spans="1:3" x14ac:dyDescent="0.2">
      <c r="A45" s="14" t="s">
        <v>27</v>
      </c>
      <c r="B45" s="27"/>
      <c r="C45" s="16"/>
    </row>
    <row r="46" spans="1:3" x14ac:dyDescent="0.2">
      <c r="A46" s="14" t="s">
        <v>28</v>
      </c>
      <c r="B46" s="27"/>
      <c r="C46" s="11"/>
    </row>
    <row r="47" spans="1:3" x14ac:dyDescent="0.2">
      <c r="A47" s="14" t="s">
        <v>29</v>
      </c>
      <c r="B47" s="27"/>
      <c r="C47" s="16"/>
    </row>
    <row r="48" spans="1:3" x14ac:dyDescent="0.2">
      <c r="A48" s="14" t="s">
        <v>30</v>
      </c>
      <c r="B48" s="27"/>
      <c r="C48" s="16"/>
    </row>
    <row r="49" spans="1:3" x14ac:dyDescent="0.2">
      <c r="A49" s="14"/>
      <c r="B49" s="27"/>
      <c r="C49" s="11"/>
    </row>
    <row r="50" spans="1:3" ht="17" x14ac:dyDescent="0.2">
      <c r="A50" s="14" t="s">
        <v>31</v>
      </c>
      <c r="B50" s="27">
        <v>47.646000000000001</v>
      </c>
      <c r="C50" s="16" t="s">
        <v>287</v>
      </c>
    </row>
    <row r="51" spans="1:3" x14ac:dyDescent="0.2">
      <c r="A51" s="14"/>
      <c r="B51" s="27"/>
      <c r="C51" s="11"/>
    </row>
    <row r="52" spans="1:3" x14ac:dyDescent="0.2">
      <c r="A52" s="14" t="s">
        <v>33</v>
      </c>
      <c r="B52" s="27">
        <f>SUM(B37:B50)</f>
        <v>47.646000000000001</v>
      </c>
      <c r="C52" s="11"/>
    </row>
    <row r="53" spans="1:3" x14ac:dyDescent="0.2">
      <c r="A53" s="28"/>
      <c r="B53" s="29"/>
      <c r="C53" s="30"/>
    </row>
    <row r="54" spans="1:3" x14ac:dyDescent="0.2">
      <c r="A54" s="31" t="s">
        <v>13</v>
      </c>
      <c r="B54" s="32">
        <f>B32+B52</f>
        <v>1447.646</v>
      </c>
      <c r="C54" s="33"/>
    </row>
    <row r="55" spans="1:3" x14ac:dyDescent="0.2">
      <c r="B55" s="10"/>
      <c r="C55" s="11"/>
    </row>
    <row r="56" spans="1:3" x14ac:dyDescent="0.2">
      <c r="B56" s="3"/>
      <c r="C56" s="10"/>
    </row>
    <row r="57" spans="1:3" x14ac:dyDescent="0.2">
      <c r="A57" s="34" t="s">
        <v>34</v>
      </c>
      <c r="B57" s="35">
        <f>ROUND((B20/B30),1)</f>
        <v>0.8</v>
      </c>
      <c r="C57" s="10"/>
    </row>
    <row r="58" spans="1:3" x14ac:dyDescent="0.2">
      <c r="A58" s="34" t="s">
        <v>35</v>
      </c>
      <c r="B58" s="35">
        <f>ROUND((B20/B32),1)</f>
        <v>3.9</v>
      </c>
      <c r="C58" s="10"/>
    </row>
    <row r="59" spans="1:3" x14ac:dyDescent="0.2">
      <c r="A59" s="34" t="s">
        <v>36</v>
      </c>
      <c r="B59" s="35">
        <f>ROUND((B20/B54),1)</f>
        <v>3.8</v>
      </c>
      <c r="C59" s="10"/>
    </row>
    <row r="62" spans="1:3" x14ac:dyDescent="0.2">
      <c r="A62" s="7" t="s">
        <v>37</v>
      </c>
      <c r="B62" s="8"/>
      <c r="C62" s="9"/>
    </row>
    <row r="63" spans="1:3" x14ac:dyDescent="0.2">
      <c r="C63" s="10"/>
    </row>
    <row r="64" spans="1:3" x14ac:dyDescent="0.2">
      <c r="A64" s="14" t="s">
        <v>288</v>
      </c>
    </row>
    <row r="65" spans="1:3" x14ac:dyDescent="0.2">
      <c r="A65" t="s">
        <v>289</v>
      </c>
    </row>
    <row r="66" spans="1:3" x14ac:dyDescent="0.2">
      <c r="A66" s="14" t="s">
        <v>290</v>
      </c>
    </row>
    <row r="67" spans="1:3" x14ac:dyDescent="0.2">
      <c r="C67" s="11"/>
    </row>
    <row r="68" spans="1:3" x14ac:dyDescent="0.2">
      <c r="A68" s="36"/>
      <c r="B68" s="36"/>
      <c r="C68" s="9"/>
    </row>
    <row r="69" spans="1:3" x14ac:dyDescent="0.2">
      <c r="C69" s="37"/>
    </row>
    <row r="70" spans="1:3" x14ac:dyDescent="0.2">
      <c r="C70" s="37"/>
    </row>
    <row r="71" spans="1:3" hidden="1" x14ac:dyDescent="0.2">
      <c r="B71" s="3" t="s">
        <v>3</v>
      </c>
    </row>
    <row r="72" spans="1:3" hidden="1" x14ac:dyDescent="0.2">
      <c r="B72" s="3"/>
    </row>
    <row r="73" spans="1:3" hidden="1" x14ac:dyDescent="0.2">
      <c r="B73" s="5" t="s">
        <v>5</v>
      </c>
    </row>
    <row r="74" spans="1:3" hidden="1" x14ac:dyDescent="0.2">
      <c r="B74" s="5"/>
    </row>
    <row r="75" spans="1:3" hidden="1" x14ac:dyDescent="0.2">
      <c r="B75" s="38" t="s">
        <v>84</v>
      </c>
    </row>
    <row r="76" spans="1:3" hidden="1" x14ac:dyDescent="0.2">
      <c r="A76" s="2" t="s">
        <v>15</v>
      </c>
      <c r="B76" s="5"/>
    </row>
    <row r="77" spans="1:3" hidden="1" x14ac:dyDescent="0.2">
      <c r="A77" s="39"/>
      <c r="B77" s="5"/>
    </row>
    <row r="78" spans="1:3" hidden="1" x14ac:dyDescent="0.2"/>
    <row r="79" spans="1:3" ht="17" hidden="1" x14ac:dyDescent="0.2">
      <c r="A79" s="14" t="s">
        <v>44</v>
      </c>
      <c r="B79" s="15">
        <v>0</v>
      </c>
      <c r="C79" s="16" t="s">
        <v>85</v>
      </c>
    </row>
    <row r="80" spans="1:3" hidden="1" x14ac:dyDescent="0.2">
      <c r="A80" s="14" t="s">
        <v>45</v>
      </c>
      <c r="B80" s="15"/>
      <c r="C80" s="16"/>
    </row>
    <row r="81" spans="1:9" hidden="1" x14ac:dyDescent="0.2">
      <c r="A81" t="s">
        <v>46</v>
      </c>
      <c r="B81" s="29"/>
      <c r="C81" s="16"/>
    </row>
    <row r="82" spans="1:9" hidden="1" x14ac:dyDescent="0.2">
      <c r="A82" s="2" t="s">
        <v>71</v>
      </c>
      <c r="B82" s="41">
        <f>SUM(B79:B81)</f>
        <v>0</v>
      </c>
    </row>
    <row r="83" spans="1:9" hidden="1" x14ac:dyDescent="0.2"/>
    <row r="84" spans="1:9" hidden="1" x14ac:dyDescent="0.2"/>
    <row r="85" spans="1:9" x14ac:dyDescent="0.2">
      <c r="A85" s="42" t="s">
        <v>47</v>
      </c>
    </row>
    <row r="89" spans="1:9" x14ac:dyDescent="0.2">
      <c r="E89" s="16"/>
      <c r="F89" s="16"/>
      <c r="G89" s="16"/>
      <c r="H89" s="16"/>
      <c r="I89" s="16"/>
    </row>
    <row r="92" spans="1:9" x14ac:dyDescent="0.2">
      <c r="B92" s="43"/>
    </row>
    <row r="93" spans="1:9" x14ac:dyDescent="0.2">
      <c r="B93" s="43"/>
    </row>
  </sheetData>
  <sheetProtection algorithmName="SHA-512" hashValue="Gy8KCd68CFLrcXWd4qM1GfHkynk5FGbGfR4KfSDoABkadMxaHcT9sP40IcyljkiIen5s+SNpPHTOksbneEW3lQ==" saltValue="1MbSt6gc4GQ8vCMhEP5CMg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7DA9-12CD-214E-BFF0-CD5882C60E6F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292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45568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63</v>
      </c>
      <c r="B12" s="15">
        <v>17097</v>
      </c>
      <c r="C12" s="16" t="s">
        <v>293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294</v>
      </c>
      <c r="B17" s="15">
        <f>-B82</f>
        <v>3242</v>
      </c>
      <c r="C17" s="16" t="s">
        <v>295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B12-B82</f>
        <v>20339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45565</v>
      </c>
      <c r="B25" s="24"/>
      <c r="C25" s="24"/>
    </row>
    <row r="26" spans="1:3" x14ac:dyDescent="0.2">
      <c r="A26" s="13"/>
      <c r="B26" s="25"/>
      <c r="C26" s="24"/>
    </row>
    <row r="27" spans="1:3" x14ac:dyDescent="0.2">
      <c r="A27" s="2" t="s">
        <v>15</v>
      </c>
      <c r="B27" s="24"/>
      <c r="C27" s="24"/>
    </row>
    <row r="28" spans="1:3" x14ac:dyDescent="0.2">
      <c r="A28" s="26"/>
      <c r="B28" s="24"/>
      <c r="C28" s="26"/>
    </row>
    <row r="29" spans="1:3" x14ac:dyDescent="0.2">
      <c r="A29" s="13"/>
      <c r="B29" s="24"/>
      <c r="C29" s="24"/>
    </row>
    <row r="30" spans="1:3" ht="34" x14ac:dyDescent="0.2">
      <c r="A30" s="14" t="s">
        <v>16</v>
      </c>
      <c r="B30" s="27">
        <v>91535</v>
      </c>
      <c r="C30" s="16" t="s">
        <v>293</v>
      </c>
    </row>
    <row r="31" spans="1:3" x14ac:dyDescent="0.2">
      <c r="A31" s="14" t="s">
        <v>18</v>
      </c>
      <c r="B31" s="27"/>
      <c r="C31" s="16"/>
    </row>
    <row r="32" spans="1:3" ht="34" x14ac:dyDescent="0.2">
      <c r="A32" s="1" t="s">
        <v>19</v>
      </c>
      <c r="B32" s="27">
        <v>1405</v>
      </c>
      <c r="C32" s="16" t="s">
        <v>293</v>
      </c>
    </row>
    <row r="33" spans="1:3" x14ac:dyDescent="0.2">
      <c r="A33" s="14"/>
      <c r="B33" s="27"/>
      <c r="C33" s="11"/>
    </row>
    <row r="34" spans="1:3" x14ac:dyDescent="0.2">
      <c r="A34" s="1" t="s">
        <v>20</v>
      </c>
      <c r="B34" s="27"/>
      <c r="C34" s="11"/>
    </row>
    <row r="35" spans="1:3" x14ac:dyDescent="0.2">
      <c r="A35" s="14"/>
      <c r="B35" s="27"/>
      <c r="C35" s="11"/>
    </row>
    <row r="36" spans="1:3" x14ac:dyDescent="0.2">
      <c r="A36" s="14" t="s">
        <v>21</v>
      </c>
      <c r="B36" s="27"/>
      <c r="C36" s="16"/>
    </row>
    <row r="37" spans="1:3" x14ac:dyDescent="0.2">
      <c r="A37" s="14" t="s">
        <v>22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23</v>
      </c>
      <c r="B39" s="27"/>
      <c r="C39" s="11"/>
    </row>
    <row r="40" spans="1:3" ht="34" x14ac:dyDescent="0.2">
      <c r="A40" s="14" t="s">
        <v>296</v>
      </c>
      <c r="B40" s="27">
        <v>434</v>
      </c>
      <c r="C40" s="16" t="s">
        <v>297</v>
      </c>
    </row>
    <row r="41" spans="1:3" x14ac:dyDescent="0.2">
      <c r="A41" s="14" t="s">
        <v>25</v>
      </c>
      <c r="B41" s="27"/>
      <c r="C41" s="11"/>
    </row>
    <row r="42" spans="1:3" x14ac:dyDescent="0.2">
      <c r="A42" s="14" t="s">
        <v>26</v>
      </c>
      <c r="B42" s="27"/>
      <c r="C42" s="11"/>
    </row>
    <row r="43" spans="1:3" x14ac:dyDescent="0.2">
      <c r="A43" s="14"/>
      <c r="B43" s="27"/>
      <c r="C43" s="11"/>
    </row>
    <row r="44" spans="1:3" x14ac:dyDescent="0.2">
      <c r="A44" s="14" t="s">
        <v>27</v>
      </c>
      <c r="B44" s="27"/>
      <c r="C44" s="16"/>
    </row>
    <row r="45" spans="1:3" x14ac:dyDescent="0.2">
      <c r="A45" s="14" t="s">
        <v>28</v>
      </c>
      <c r="B45" s="27"/>
      <c r="C45" s="11"/>
    </row>
    <row r="46" spans="1:3" x14ac:dyDescent="0.2">
      <c r="A46" s="14" t="s">
        <v>29</v>
      </c>
      <c r="B46" s="27"/>
      <c r="C46" s="16"/>
    </row>
    <row r="47" spans="1:3" x14ac:dyDescent="0.2">
      <c r="A47" s="14" t="s">
        <v>30</v>
      </c>
      <c r="B47" s="27"/>
      <c r="C47" s="16"/>
    </row>
    <row r="48" spans="1:3" x14ac:dyDescent="0.2">
      <c r="A48" s="14"/>
      <c r="B48" s="27"/>
      <c r="C48" s="11"/>
    </row>
    <row r="49" spans="1:3" ht="34" x14ac:dyDescent="0.2">
      <c r="A49" s="14" t="s">
        <v>31</v>
      </c>
      <c r="B49" s="27">
        <v>65</v>
      </c>
      <c r="C49" s="16" t="s">
        <v>297</v>
      </c>
    </row>
    <row r="50" spans="1:3" x14ac:dyDescent="0.2">
      <c r="A50" s="14"/>
      <c r="B50" s="27"/>
      <c r="C50" s="11"/>
    </row>
    <row r="51" spans="1:3" x14ac:dyDescent="0.2">
      <c r="A51" s="14" t="s">
        <v>33</v>
      </c>
      <c r="B51" s="27">
        <f>SUM(B36:B49)</f>
        <v>499</v>
      </c>
      <c r="C51" s="11"/>
    </row>
    <row r="52" spans="1:3" x14ac:dyDescent="0.2">
      <c r="A52" s="28"/>
      <c r="B52" s="29"/>
      <c r="C52" s="30"/>
    </row>
    <row r="53" spans="1:3" x14ac:dyDescent="0.2">
      <c r="A53" s="31" t="s">
        <v>13</v>
      </c>
      <c r="B53" s="32">
        <f>B32+B51</f>
        <v>1904</v>
      </c>
      <c r="C53" s="33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34</v>
      </c>
      <c r="B56" s="35">
        <f>ROUND((B20/B30),1)</f>
        <v>0.2</v>
      </c>
      <c r="C56" s="10"/>
    </row>
    <row r="57" spans="1:3" x14ac:dyDescent="0.2">
      <c r="A57" s="34" t="s">
        <v>35</v>
      </c>
      <c r="B57" s="35">
        <f>ROUND((B20/B32),1)</f>
        <v>14.5</v>
      </c>
      <c r="C57" s="10"/>
    </row>
    <row r="58" spans="1:3" x14ac:dyDescent="0.2">
      <c r="A58" s="34" t="s">
        <v>36</v>
      </c>
      <c r="B58" s="35">
        <f>ROUND((B20/B53),1)</f>
        <v>10.7</v>
      </c>
      <c r="C58" s="10"/>
    </row>
    <row r="61" spans="1:3" x14ac:dyDescent="0.2">
      <c r="A61" s="7" t="s">
        <v>37</v>
      </c>
      <c r="B61" s="8"/>
      <c r="C61" s="9"/>
    </row>
    <row r="62" spans="1:3" x14ac:dyDescent="0.2">
      <c r="C62" s="10"/>
    </row>
    <row r="63" spans="1:3" x14ac:dyDescent="0.2">
      <c r="A63" s="14" t="s">
        <v>298</v>
      </c>
    </row>
    <row r="64" spans="1:3" x14ac:dyDescent="0.2">
      <c r="A64" t="s">
        <v>299</v>
      </c>
    </row>
    <row r="65" spans="1:3" x14ac:dyDescent="0.2">
      <c r="A65" s="14" t="s">
        <v>300</v>
      </c>
    </row>
    <row r="66" spans="1:3" x14ac:dyDescent="0.2">
      <c r="A66" t="s">
        <v>199</v>
      </c>
    </row>
    <row r="67" spans="1:3" x14ac:dyDescent="0.2">
      <c r="C67" s="11"/>
    </row>
    <row r="68" spans="1:3" x14ac:dyDescent="0.2">
      <c r="A68" s="36"/>
      <c r="B68" s="36"/>
      <c r="C68" s="9"/>
    </row>
    <row r="69" spans="1:3" x14ac:dyDescent="0.2">
      <c r="C69" s="37"/>
    </row>
    <row r="70" spans="1:3" x14ac:dyDescent="0.2">
      <c r="C70" s="37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38">
        <v>45568</v>
      </c>
    </row>
    <row r="76" spans="1:3" x14ac:dyDescent="0.2">
      <c r="A76" s="2" t="s">
        <v>15</v>
      </c>
      <c r="B76" s="5"/>
    </row>
    <row r="77" spans="1:3" x14ac:dyDescent="0.2">
      <c r="A77" s="39"/>
      <c r="B77" s="5"/>
    </row>
    <row r="79" spans="1:3" x14ac:dyDescent="0.2">
      <c r="A79" s="14" t="s">
        <v>44</v>
      </c>
      <c r="B79" s="15"/>
      <c r="C79" s="16"/>
    </row>
    <row r="80" spans="1:3" ht="34" x14ac:dyDescent="0.2">
      <c r="A80" s="14" t="s">
        <v>301</v>
      </c>
      <c r="B80" s="15">
        <v>-2535</v>
      </c>
      <c r="C80" s="16" t="s">
        <v>293</v>
      </c>
    </row>
    <row r="81" spans="1:9" ht="34" x14ac:dyDescent="0.2">
      <c r="A81" s="14" t="s">
        <v>46</v>
      </c>
      <c r="B81" s="45">
        <v>-707</v>
      </c>
      <c r="C81" s="16" t="s">
        <v>293</v>
      </c>
    </row>
    <row r="82" spans="1:9" x14ac:dyDescent="0.2">
      <c r="A82" s="2" t="s">
        <v>302</v>
      </c>
      <c r="B82" s="41">
        <f>SUM(B79:B81)</f>
        <v>-3242</v>
      </c>
    </row>
    <row r="85" spans="1:9" x14ac:dyDescent="0.2">
      <c r="A85" s="42" t="s">
        <v>47</v>
      </c>
    </row>
    <row r="89" spans="1:9" x14ac:dyDescent="0.2">
      <c r="E89" s="16"/>
      <c r="F89" s="16"/>
      <c r="G89" s="16"/>
      <c r="H89" s="16"/>
      <c r="I89" s="16"/>
    </row>
    <row r="92" spans="1:9" x14ac:dyDescent="0.2">
      <c r="B92" s="43"/>
    </row>
    <row r="93" spans="1:9" x14ac:dyDescent="0.2">
      <c r="B93" s="43"/>
    </row>
  </sheetData>
  <sheetProtection algorithmName="SHA-512" hashValue="YnNdNbn72B0RgUw44JbMeEa6wo4//B45cQy69Oym9MZksZZiU1BI10Ajgee6fHMhQUC+bZOV4KFA2GMakGxNmQ==" saltValue="RS3AXi7vcdA2To6XTRDZyA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15109-9B88-5E43-93D9-6AD6848D5E21}">
  <dimension ref="A1:I10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45310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23990</v>
      </c>
      <c r="C12" s="16" t="s">
        <v>49</v>
      </c>
    </row>
    <row r="13" spans="1:3" x14ac:dyDescent="0.2">
      <c r="A13" s="14"/>
      <c r="B13" s="15"/>
      <c r="C13" s="16"/>
    </row>
    <row r="14" spans="1:3" ht="17" x14ac:dyDescent="0.2">
      <c r="A14" s="14" t="s">
        <v>50</v>
      </c>
      <c r="B14" s="44">
        <v>9573</v>
      </c>
      <c r="C14" s="16" t="s">
        <v>49</v>
      </c>
    </row>
    <row r="15" spans="1:3" x14ac:dyDescent="0.2">
      <c r="B15" s="44"/>
      <c r="C15" s="16"/>
    </row>
    <row r="16" spans="1:3" ht="17" x14ac:dyDescent="0.2">
      <c r="A16" s="14" t="s">
        <v>51</v>
      </c>
      <c r="B16" s="44">
        <v>158</v>
      </c>
      <c r="C16" s="16" t="s">
        <v>49</v>
      </c>
    </row>
    <row r="17" spans="1:3" x14ac:dyDescent="0.2">
      <c r="A17" s="14"/>
      <c r="B17" s="44"/>
      <c r="C17" s="16"/>
    </row>
    <row r="18" spans="1:3" ht="17" x14ac:dyDescent="0.2">
      <c r="A18" s="14" t="s">
        <v>52</v>
      </c>
      <c r="B18" s="45">
        <v>12319</v>
      </c>
      <c r="C18" s="16" t="s">
        <v>49</v>
      </c>
    </row>
    <row r="19" spans="1:3" x14ac:dyDescent="0.2">
      <c r="A19" s="14"/>
      <c r="B19" s="15"/>
      <c r="C19" s="16"/>
    </row>
    <row r="20" spans="1:3" x14ac:dyDescent="0.2">
      <c r="A20" s="1" t="s">
        <v>53</v>
      </c>
      <c r="B20" s="46">
        <f>SUM(B12:B18)</f>
        <v>46040</v>
      </c>
      <c r="C20" s="16"/>
    </row>
    <row r="21" spans="1:3" x14ac:dyDescent="0.2">
      <c r="A21" s="14"/>
      <c r="B21" s="15"/>
      <c r="C21" s="16"/>
    </row>
    <row r="22" spans="1:3" x14ac:dyDescent="0.2">
      <c r="A22" s="17" t="s">
        <v>10</v>
      </c>
      <c r="B22" s="15"/>
      <c r="C22" s="16"/>
    </row>
    <row r="23" spans="1:3" x14ac:dyDescent="0.2">
      <c r="A23" s="14"/>
      <c r="B23" s="15"/>
      <c r="C23" s="16"/>
    </row>
    <row r="24" spans="1:3" ht="17" x14ac:dyDescent="0.2">
      <c r="A24" s="14" t="s">
        <v>11</v>
      </c>
      <c r="B24" s="15">
        <f>-B89</f>
        <v>-9924</v>
      </c>
      <c r="C24" s="16" t="s">
        <v>49</v>
      </c>
    </row>
    <row r="25" spans="1:3" x14ac:dyDescent="0.2">
      <c r="A25" s="14"/>
      <c r="B25" s="15"/>
      <c r="C25" s="16"/>
    </row>
    <row r="26" spans="1:3" x14ac:dyDescent="0.2">
      <c r="A26" s="4"/>
      <c r="B26" s="10"/>
    </row>
    <row r="27" spans="1:3" x14ac:dyDescent="0.2">
      <c r="A27" s="18" t="s">
        <v>12</v>
      </c>
      <c r="B27" s="19">
        <f>B20-B89</f>
        <v>36116</v>
      </c>
      <c r="C27" s="20"/>
    </row>
    <row r="28" spans="1:3" x14ac:dyDescent="0.2">
      <c r="A28" s="2"/>
    </row>
    <row r="29" spans="1:3" x14ac:dyDescent="0.2">
      <c r="A29" s="2"/>
    </row>
    <row r="30" spans="1:3" x14ac:dyDescent="0.2">
      <c r="A30" s="7" t="s">
        <v>13</v>
      </c>
      <c r="B30" s="7"/>
      <c r="C30" s="21"/>
    </row>
    <row r="31" spans="1:3" x14ac:dyDescent="0.2">
      <c r="A31" s="2" t="s">
        <v>14</v>
      </c>
      <c r="B31" s="3"/>
      <c r="C31" s="22"/>
    </row>
    <row r="32" spans="1:3" x14ac:dyDescent="0.2">
      <c r="A32" s="12">
        <v>45169</v>
      </c>
      <c r="B32" s="24"/>
      <c r="C32" s="24"/>
    </row>
    <row r="33" spans="1:3" x14ac:dyDescent="0.2">
      <c r="A33" s="13"/>
      <c r="B33" s="25"/>
      <c r="C33" s="24"/>
    </row>
    <row r="34" spans="1:3" x14ac:dyDescent="0.2">
      <c r="A34" s="2" t="s">
        <v>15</v>
      </c>
      <c r="B34" s="24"/>
      <c r="C34" s="24"/>
    </row>
    <row r="35" spans="1:3" x14ac:dyDescent="0.2">
      <c r="A35" s="26"/>
      <c r="B35" s="24"/>
      <c r="C35" s="26"/>
    </row>
    <row r="36" spans="1:3" x14ac:dyDescent="0.2">
      <c r="A36" s="13"/>
      <c r="B36" s="24"/>
      <c r="C36" s="24"/>
    </row>
    <row r="37" spans="1:3" ht="17" x14ac:dyDescent="0.2">
      <c r="A37" s="14" t="s">
        <v>16</v>
      </c>
      <c r="B37" s="27">
        <v>38812.999000000003</v>
      </c>
      <c r="C37" s="16" t="s">
        <v>54</v>
      </c>
    </row>
    <row r="38" spans="1:3" x14ac:dyDescent="0.2">
      <c r="A38" s="14" t="s">
        <v>18</v>
      </c>
      <c r="B38" s="27"/>
      <c r="C38" s="16"/>
    </row>
    <row r="39" spans="1:3" ht="17" x14ac:dyDescent="0.2">
      <c r="A39" s="1" t="s">
        <v>19</v>
      </c>
      <c r="B39" s="27">
        <v>7930.9059999999999</v>
      </c>
      <c r="C39" s="16" t="s">
        <v>54</v>
      </c>
    </row>
    <row r="40" spans="1:3" x14ac:dyDescent="0.2">
      <c r="A40" s="14"/>
      <c r="B40" s="27"/>
      <c r="C40" s="11"/>
    </row>
    <row r="41" spans="1:3" x14ac:dyDescent="0.2">
      <c r="A41" s="1" t="s">
        <v>20</v>
      </c>
      <c r="B41" s="27"/>
      <c r="C41" s="11"/>
    </row>
    <row r="42" spans="1:3" x14ac:dyDescent="0.2">
      <c r="A42" s="14"/>
      <c r="B42" s="27"/>
      <c r="C42" s="11"/>
    </row>
    <row r="43" spans="1:3" ht="17" x14ac:dyDescent="0.2">
      <c r="A43" s="14" t="s">
        <v>21</v>
      </c>
      <c r="B43" s="27">
        <v>-0.63800000000000001</v>
      </c>
      <c r="C43" s="16" t="s">
        <v>54</v>
      </c>
    </row>
    <row r="44" spans="1:3" x14ac:dyDescent="0.2">
      <c r="A44" s="14" t="s">
        <v>22</v>
      </c>
      <c r="B44" s="27"/>
      <c r="C44" s="11"/>
    </row>
    <row r="45" spans="1:3" x14ac:dyDescent="0.2">
      <c r="A45" s="14"/>
      <c r="B45" s="27"/>
      <c r="C45" s="11"/>
    </row>
    <row r="46" spans="1:3" x14ac:dyDescent="0.2">
      <c r="A46" s="14" t="s">
        <v>23</v>
      </c>
      <c r="B46" s="27"/>
      <c r="C46" s="11"/>
    </row>
    <row r="47" spans="1:3" x14ac:dyDescent="0.2">
      <c r="A47" s="14" t="s">
        <v>24</v>
      </c>
      <c r="B47" s="27"/>
      <c r="C47" s="16"/>
    </row>
    <row r="48" spans="1:3" x14ac:dyDescent="0.2">
      <c r="A48" s="14" t="s">
        <v>25</v>
      </c>
      <c r="B48" s="27"/>
      <c r="C48" s="11"/>
    </row>
    <row r="49" spans="1:3" x14ac:dyDescent="0.2">
      <c r="A49" s="14" t="s">
        <v>26</v>
      </c>
      <c r="B49" s="27"/>
      <c r="C49" s="11"/>
    </row>
    <row r="50" spans="1:3" x14ac:dyDescent="0.2">
      <c r="A50" s="14"/>
      <c r="B50" s="27"/>
      <c r="C50" s="11"/>
    </row>
    <row r="51" spans="1:3" ht="17" x14ac:dyDescent="0.2">
      <c r="A51" s="14" t="s">
        <v>27</v>
      </c>
      <c r="B51" s="27">
        <v>180.626</v>
      </c>
      <c r="C51" s="16" t="s">
        <v>54</v>
      </c>
    </row>
    <row r="52" spans="1:3" x14ac:dyDescent="0.2">
      <c r="A52" s="14" t="s">
        <v>28</v>
      </c>
      <c r="B52" s="27"/>
      <c r="C52" s="11"/>
    </row>
    <row r="53" spans="1:3" x14ac:dyDescent="0.2">
      <c r="A53" s="14" t="s">
        <v>29</v>
      </c>
      <c r="B53" s="27"/>
      <c r="C53" s="16"/>
    </row>
    <row r="54" spans="1:3" x14ac:dyDescent="0.2">
      <c r="A54" s="14" t="s">
        <v>30</v>
      </c>
      <c r="B54" s="27"/>
      <c r="C54" s="16"/>
    </row>
    <row r="55" spans="1:3" x14ac:dyDescent="0.2">
      <c r="A55" s="14"/>
      <c r="B55" s="27"/>
      <c r="C55" s="11"/>
    </row>
    <row r="56" spans="1:3" ht="17" x14ac:dyDescent="0.2">
      <c r="A56" s="14" t="s">
        <v>31</v>
      </c>
      <c r="B56" s="27">
        <v>313.666</v>
      </c>
      <c r="C56" s="16" t="s">
        <v>54</v>
      </c>
    </row>
    <row r="57" spans="1:3" x14ac:dyDescent="0.2">
      <c r="A57" s="14"/>
      <c r="B57" s="27"/>
      <c r="C57" s="11"/>
    </row>
    <row r="58" spans="1:3" x14ac:dyDescent="0.2">
      <c r="A58" s="14" t="s">
        <v>33</v>
      </c>
      <c r="B58" s="27">
        <f>SUM(B43:B56)</f>
        <v>493.654</v>
      </c>
      <c r="C58" s="11"/>
    </row>
    <row r="59" spans="1:3" x14ac:dyDescent="0.2">
      <c r="A59" s="28"/>
      <c r="B59" s="29"/>
      <c r="C59" s="30"/>
    </row>
    <row r="60" spans="1:3" x14ac:dyDescent="0.2">
      <c r="A60" s="31" t="s">
        <v>13</v>
      </c>
      <c r="B60" s="32">
        <f>B39+B58</f>
        <v>8424.56</v>
      </c>
      <c r="C60" s="33"/>
    </row>
    <row r="61" spans="1:3" x14ac:dyDescent="0.2">
      <c r="B61" s="10"/>
      <c r="C61" s="11"/>
    </row>
    <row r="62" spans="1:3" x14ac:dyDescent="0.2">
      <c r="B62" s="3"/>
      <c r="C62" s="10"/>
    </row>
    <row r="63" spans="1:3" x14ac:dyDescent="0.2">
      <c r="A63" s="34" t="s">
        <v>34</v>
      </c>
      <c r="B63" s="35">
        <f>ROUND((B27/B37),1)</f>
        <v>0.9</v>
      </c>
      <c r="C63" s="10"/>
    </row>
    <row r="64" spans="1:3" x14ac:dyDescent="0.2">
      <c r="A64" s="34" t="s">
        <v>35</v>
      </c>
      <c r="B64" s="35">
        <f>ROUND((B27/B39),1)</f>
        <v>4.5999999999999996</v>
      </c>
      <c r="C64" s="10"/>
    </row>
    <row r="65" spans="1:3" x14ac:dyDescent="0.2">
      <c r="A65" s="34" t="s">
        <v>36</v>
      </c>
      <c r="B65" s="35">
        <f>ROUND((B27/B60),1)</f>
        <v>4.3</v>
      </c>
      <c r="C65" s="10"/>
    </row>
    <row r="68" spans="1:3" x14ac:dyDescent="0.2">
      <c r="A68" s="7" t="s">
        <v>37</v>
      </c>
      <c r="B68" s="8"/>
      <c r="C68" s="9"/>
    </row>
    <row r="69" spans="1:3" x14ac:dyDescent="0.2">
      <c r="C69" s="10"/>
    </row>
    <row r="70" spans="1:3" x14ac:dyDescent="0.2">
      <c r="A70" s="14" t="s">
        <v>55</v>
      </c>
    </row>
    <row r="71" spans="1:3" x14ac:dyDescent="0.2">
      <c r="A71" t="s">
        <v>56</v>
      </c>
    </row>
    <row r="72" spans="1:3" x14ac:dyDescent="0.2">
      <c r="A72" s="14" t="s">
        <v>57</v>
      </c>
    </row>
    <row r="73" spans="1:3" x14ac:dyDescent="0.2">
      <c r="A73" s="14" t="s">
        <v>58</v>
      </c>
    </row>
    <row r="74" spans="1:3" x14ac:dyDescent="0.2">
      <c r="C74" s="11"/>
    </row>
    <row r="75" spans="1:3" x14ac:dyDescent="0.2">
      <c r="A75" s="36"/>
      <c r="B75" s="36"/>
      <c r="C75" s="9"/>
    </row>
    <row r="76" spans="1:3" x14ac:dyDescent="0.2">
      <c r="C76" s="37"/>
    </row>
    <row r="77" spans="1:3" x14ac:dyDescent="0.2">
      <c r="C77" s="37"/>
    </row>
    <row r="78" spans="1:3" x14ac:dyDescent="0.2">
      <c r="B78" s="3" t="s">
        <v>3</v>
      </c>
    </row>
    <row r="79" spans="1:3" x14ac:dyDescent="0.2">
      <c r="B79" s="3"/>
    </row>
    <row r="80" spans="1:3" x14ac:dyDescent="0.2">
      <c r="B80" s="5" t="s">
        <v>5</v>
      </c>
    </row>
    <row r="81" spans="1:9" x14ac:dyDescent="0.2">
      <c r="B81" s="5"/>
    </row>
    <row r="82" spans="1:9" x14ac:dyDescent="0.2">
      <c r="B82" s="38">
        <v>45310</v>
      </c>
    </row>
    <row r="83" spans="1:9" x14ac:dyDescent="0.2">
      <c r="A83" s="2" t="s">
        <v>15</v>
      </c>
      <c r="B83" s="5"/>
    </row>
    <row r="84" spans="1:9" x14ac:dyDescent="0.2">
      <c r="A84" s="39"/>
      <c r="B84" s="5"/>
    </row>
    <row r="86" spans="1:9" ht="17" x14ac:dyDescent="0.2">
      <c r="A86" s="14" t="s">
        <v>44</v>
      </c>
      <c r="B86" s="15">
        <v>9924</v>
      </c>
      <c r="C86" s="16" t="s">
        <v>49</v>
      </c>
    </row>
    <row r="87" spans="1:9" x14ac:dyDescent="0.2">
      <c r="A87" s="14" t="s">
        <v>45</v>
      </c>
      <c r="B87" s="15"/>
      <c r="C87" s="16"/>
    </row>
    <row r="88" spans="1:9" x14ac:dyDescent="0.2">
      <c r="A88" t="s">
        <v>46</v>
      </c>
      <c r="B88" s="29"/>
      <c r="C88" s="16"/>
    </row>
    <row r="89" spans="1:9" x14ac:dyDescent="0.2">
      <c r="A89" s="2" t="s">
        <v>11</v>
      </c>
      <c r="B89" s="41">
        <f>SUM(B86:B88)</f>
        <v>9924</v>
      </c>
    </row>
    <row r="92" spans="1:9" x14ac:dyDescent="0.2">
      <c r="A92" s="42" t="s">
        <v>47</v>
      </c>
    </row>
    <row r="96" spans="1:9" x14ac:dyDescent="0.2">
      <c r="E96" s="16"/>
      <c r="F96" s="16"/>
      <c r="G96" s="16"/>
      <c r="H96" s="16"/>
      <c r="I96" s="16"/>
    </row>
    <row r="99" spans="2:2" x14ac:dyDescent="0.2">
      <c r="B99" s="43"/>
    </row>
    <row r="100" spans="2:2" x14ac:dyDescent="0.2">
      <c r="B100" s="43"/>
    </row>
  </sheetData>
  <sheetProtection algorithmName="SHA-512" hashValue="Sim043dGIYkfQsz44Hb/7UI1JK5iMMQB69i2ANoBK6FOCpJu47ESxS3CXw4o0nEVoYzfUp+whxc8uEbbKPa0/A==" saltValue="P8/04mvS3us72vh4mT4hIg==" spinCount="100000" sheet="1" objects="1" scenarios="1"/>
  <pageMargins left="0.7" right="0.7" top="0.75" bottom="0.75" header="0.3" footer="0.3"/>
  <pageSetup paperSize="9" orientation="portrait" horizontalDpi="0" verticalDpi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51E11-13C5-644D-8246-FBCFFBB61DBE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303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87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45574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88</v>
      </c>
      <c r="B11" s="10"/>
      <c r="C11" s="10"/>
      <c r="D11" s="11"/>
    </row>
    <row r="12" spans="1:4" x14ac:dyDescent="0.2">
      <c r="A12" s="60">
        <v>0.83842000000000005</v>
      </c>
      <c r="B12" s="10"/>
      <c r="C12" s="10"/>
      <c r="D12" s="11" t="s">
        <v>304</v>
      </c>
    </row>
    <row r="13" spans="1:4" x14ac:dyDescent="0.2">
      <c r="A13" s="13"/>
      <c r="B13" s="10"/>
      <c r="C13" s="10"/>
      <c r="D13" s="11"/>
    </row>
    <row r="14" spans="1:4" ht="51" x14ac:dyDescent="0.2">
      <c r="A14" s="14" t="s">
        <v>63</v>
      </c>
      <c r="B14" s="15">
        <f>C14*A12</f>
        <v>57012.560000000005</v>
      </c>
      <c r="C14" s="15">
        <f>45000+23000</f>
        <v>68000</v>
      </c>
      <c r="D14" s="16" t="s">
        <v>311</v>
      </c>
    </row>
    <row r="15" spans="1:4" x14ac:dyDescent="0.2">
      <c r="A15" s="14"/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x14ac:dyDescent="0.2">
      <c r="A17" s="17" t="s">
        <v>10</v>
      </c>
      <c r="B17" s="15"/>
      <c r="C17" s="15"/>
      <c r="D17" s="16"/>
    </row>
    <row r="18" spans="1:4" x14ac:dyDescent="0.2">
      <c r="A18" s="14"/>
      <c r="B18" s="15"/>
      <c r="C18" s="15"/>
      <c r="D18" s="16"/>
    </row>
    <row r="19" spans="1:4" ht="34" x14ac:dyDescent="0.2">
      <c r="A19" s="14" t="s">
        <v>11</v>
      </c>
      <c r="B19" s="15">
        <f>-B84</f>
        <v>-19283.66</v>
      </c>
      <c r="C19" s="15"/>
      <c r="D19" s="16" t="s">
        <v>305</v>
      </c>
    </row>
    <row r="20" spans="1:4" x14ac:dyDescent="0.2">
      <c r="A20" s="14"/>
      <c r="B20" s="15"/>
      <c r="C20" s="15"/>
      <c r="D20" s="16"/>
    </row>
    <row r="21" spans="1:4" x14ac:dyDescent="0.2">
      <c r="A21" s="4"/>
      <c r="B21" s="10"/>
      <c r="C21" s="10"/>
    </row>
    <row r="22" spans="1:4" x14ac:dyDescent="0.2">
      <c r="A22" s="18" t="s">
        <v>12</v>
      </c>
      <c r="B22" s="19">
        <f>B14-B84</f>
        <v>37728.900000000009</v>
      </c>
      <c r="C22" s="19"/>
      <c r="D22" s="20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13</v>
      </c>
      <c r="B25" s="7"/>
      <c r="C25" s="7"/>
      <c r="D25" s="21"/>
    </row>
    <row r="26" spans="1:4" x14ac:dyDescent="0.2">
      <c r="A26" s="2" t="s">
        <v>14</v>
      </c>
      <c r="B26" s="3"/>
      <c r="C26" s="3"/>
      <c r="D26" s="22"/>
    </row>
    <row r="27" spans="1:4" x14ac:dyDescent="0.2">
      <c r="A27" s="12">
        <v>45230</v>
      </c>
      <c r="B27" s="24"/>
      <c r="C27" s="24"/>
      <c r="D27" s="24"/>
    </row>
    <row r="28" spans="1:4" x14ac:dyDescent="0.2">
      <c r="A28" s="13"/>
      <c r="B28" s="25"/>
      <c r="C28" s="25"/>
      <c r="D28" s="24"/>
    </row>
    <row r="29" spans="1:4" x14ac:dyDescent="0.2">
      <c r="A29" s="2" t="s">
        <v>15</v>
      </c>
      <c r="B29" s="24"/>
      <c r="C29" s="24"/>
      <c r="D29" s="24"/>
    </row>
    <row r="30" spans="1:4" x14ac:dyDescent="0.2">
      <c r="A30" s="26"/>
      <c r="B30" s="24"/>
      <c r="C30" s="24"/>
      <c r="D30" s="26"/>
    </row>
    <row r="31" spans="1:4" x14ac:dyDescent="0.2">
      <c r="A31" s="13"/>
      <c r="B31" s="24"/>
      <c r="C31" s="24"/>
      <c r="D31" s="24"/>
    </row>
    <row r="32" spans="1:4" ht="34" x14ac:dyDescent="0.2">
      <c r="A32" s="14" t="s">
        <v>16</v>
      </c>
      <c r="B32" s="27">
        <v>47629.964999999997</v>
      </c>
      <c r="C32" s="27"/>
      <c r="D32" s="16" t="s">
        <v>306</v>
      </c>
    </row>
    <row r="33" spans="1:4" x14ac:dyDescent="0.2">
      <c r="A33" s="14" t="s">
        <v>18</v>
      </c>
      <c r="B33" s="27"/>
      <c r="C33" s="27"/>
      <c r="D33" s="16"/>
    </row>
    <row r="34" spans="1:4" ht="34" x14ac:dyDescent="0.2">
      <c r="A34" s="1" t="s">
        <v>19</v>
      </c>
      <c r="B34" s="27">
        <v>9690.5229999999992</v>
      </c>
      <c r="C34" s="27"/>
      <c r="D34" s="16" t="s">
        <v>306</v>
      </c>
    </row>
    <row r="35" spans="1:4" x14ac:dyDescent="0.2">
      <c r="A35" s="14"/>
      <c r="B35" s="27"/>
      <c r="C35" s="27"/>
      <c r="D35" s="11"/>
    </row>
    <row r="36" spans="1:4" x14ac:dyDescent="0.2">
      <c r="A36" s="1" t="s">
        <v>20</v>
      </c>
      <c r="B36" s="27"/>
      <c r="C36" s="27"/>
      <c r="D36" s="11"/>
    </row>
    <row r="37" spans="1:4" x14ac:dyDescent="0.2">
      <c r="A37" s="14"/>
      <c r="B37" s="27"/>
      <c r="C37" s="27"/>
      <c r="D37" s="11"/>
    </row>
    <row r="38" spans="1:4" ht="34" x14ac:dyDescent="0.2">
      <c r="A38" s="14" t="s">
        <v>21</v>
      </c>
      <c r="B38" s="27">
        <v>-67.927000000000007</v>
      </c>
      <c r="C38" s="27"/>
      <c r="D38" s="16" t="s">
        <v>306</v>
      </c>
    </row>
    <row r="39" spans="1:4" x14ac:dyDescent="0.2">
      <c r="A39" s="14" t="s">
        <v>22</v>
      </c>
      <c r="B39" s="27"/>
      <c r="C39" s="27"/>
      <c r="D39" s="11"/>
    </row>
    <row r="40" spans="1:4" x14ac:dyDescent="0.2">
      <c r="A40" s="14"/>
      <c r="B40" s="27"/>
      <c r="C40" s="27"/>
      <c r="D40" s="11"/>
    </row>
    <row r="41" spans="1:4" x14ac:dyDescent="0.2">
      <c r="A41" s="14" t="s">
        <v>23</v>
      </c>
      <c r="B41" s="27"/>
      <c r="C41" s="27"/>
      <c r="D41" s="11"/>
    </row>
    <row r="42" spans="1:4" x14ac:dyDescent="0.2">
      <c r="A42" s="14" t="s">
        <v>24</v>
      </c>
      <c r="B42" s="27"/>
      <c r="C42" s="27"/>
      <c r="D42" s="16"/>
    </row>
    <row r="43" spans="1:4" x14ac:dyDescent="0.2">
      <c r="A43" s="14" t="s">
        <v>25</v>
      </c>
      <c r="B43" s="27"/>
      <c r="C43" s="27"/>
      <c r="D43" s="11"/>
    </row>
    <row r="44" spans="1:4" x14ac:dyDescent="0.2">
      <c r="A44" s="14" t="s">
        <v>26</v>
      </c>
      <c r="B44" s="27"/>
      <c r="C44" s="27"/>
      <c r="D44" s="11"/>
    </row>
    <row r="45" spans="1:4" x14ac:dyDescent="0.2">
      <c r="A45" s="14"/>
      <c r="B45" s="27"/>
      <c r="C45" s="27"/>
      <c r="D45" s="11"/>
    </row>
    <row r="46" spans="1:4" x14ac:dyDescent="0.2">
      <c r="A46" s="14" t="s">
        <v>27</v>
      </c>
      <c r="B46" s="27"/>
      <c r="C46" s="27"/>
      <c r="D46" s="16"/>
    </row>
    <row r="47" spans="1:4" x14ac:dyDescent="0.2">
      <c r="A47" s="14" t="s">
        <v>28</v>
      </c>
      <c r="B47" s="27"/>
      <c r="C47" s="27"/>
      <c r="D47" s="11"/>
    </row>
    <row r="48" spans="1:4" x14ac:dyDescent="0.2">
      <c r="A48" s="14" t="s">
        <v>29</v>
      </c>
      <c r="B48" s="27"/>
      <c r="C48" s="27"/>
      <c r="D48" s="16"/>
    </row>
    <row r="49" spans="1:4" x14ac:dyDescent="0.2">
      <c r="A49" s="14" t="s">
        <v>30</v>
      </c>
      <c r="B49" s="27"/>
      <c r="C49" s="27"/>
      <c r="D49" s="16"/>
    </row>
    <row r="50" spans="1:4" x14ac:dyDescent="0.2">
      <c r="A50" s="14"/>
      <c r="B50" s="27"/>
      <c r="C50" s="27"/>
      <c r="D50" s="11"/>
    </row>
    <row r="51" spans="1:4" ht="34" x14ac:dyDescent="0.2">
      <c r="A51" s="14" t="s">
        <v>31</v>
      </c>
      <c r="B51" s="27">
        <v>330.16699999999997</v>
      </c>
      <c r="C51" s="27"/>
      <c r="D51" s="16" t="s">
        <v>306</v>
      </c>
    </row>
    <row r="52" spans="1:4" x14ac:dyDescent="0.2">
      <c r="A52" s="14"/>
      <c r="B52" s="27"/>
      <c r="C52" s="27"/>
      <c r="D52" s="11"/>
    </row>
    <row r="53" spans="1:4" x14ac:dyDescent="0.2">
      <c r="A53" s="14" t="s">
        <v>33</v>
      </c>
      <c r="B53" s="27">
        <f>SUM(B38:B51)</f>
        <v>262.23999999999995</v>
      </c>
      <c r="C53" s="27"/>
      <c r="D53" s="11"/>
    </row>
    <row r="54" spans="1:4" x14ac:dyDescent="0.2">
      <c r="A54" s="28"/>
      <c r="B54" s="29"/>
      <c r="C54" s="29"/>
      <c r="D54" s="30"/>
    </row>
    <row r="55" spans="1:4" x14ac:dyDescent="0.2">
      <c r="A55" s="31" t="s">
        <v>13</v>
      </c>
      <c r="B55" s="32">
        <f>B34+B53</f>
        <v>9952.762999999999</v>
      </c>
      <c r="C55" s="32"/>
      <c r="D55" s="33"/>
    </row>
    <row r="56" spans="1:4" x14ac:dyDescent="0.2">
      <c r="B56" s="10"/>
      <c r="C56" s="10"/>
      <c r="D56" s="11"/>
    </row>
    <row r="57" spans="1:4" x14ac:dyDescent="0.2">
      <c r="B57" s="3"/>
      <c r="C57" s="3"/>
      <c r="D57" s="10"/>
    </row>
    <row r="58" spans="1:4" x14ac:dyDescent="0.2">
      <c r="A58" s="34" t="s">
        <v>34</v>
      </c>
      <c r="B58" s="35">
        <f>ROUND((B22/B32),1)</f>
        <v>0.8</v>
      </c>
      <c r="C58" s="64"/>
      <c r="D58" s="10"/>
    </row>
    <row r="59" spans="1:4" x14ac:dyDescent="0.2">
      <c r="A59" s="34" t="s">
        <v>35</v>
      </c>
      <c r="B59" s="35">
        <f>ROUND((B22/B34),1)</f>
        <v>3.9</v>
      </c>
      <c r="C59" s="64"/>
      <c r="D59" s="10"/>
    </row>
    <row r="60" spans="1:4" x14ac:dyDescent="0.2">
      <c r="A60" s="34" t="s">
        <v>36</v>
      </c>
      <c r="B60" s="35">
        <f>ROUND((B22/B55),1)</f>
        <v>3.8</v>
      </c>
      <c r="C60" s="64"/>
      <c r="D60" s="10"/>
    </row>
    <row r="63" spans="1:4" x14ac:dyDescent="0.2">
      <c r="A63" s="7" t="s">
        <v>37</v>
      </c>
      <c r="B63" s="8"/>
      <c r="C63" s="8"/>
      <c r="D63" s="9"/>
    </row>
    <row r="64" spans="1:4" x14ac:dyDescent="0.2">
      <c r="D64" s="10"/>
    </row>
    <row r="65" spans="1:4" x14ac:dyDescent="0.2">
      <c r="A65" s="14" t="s">
        <v>307</v>
      </c>
    </row>
    <row r="66" spans="1:4" x14ac:dyDescent="0.2">
      <c r="A66" s="14" t="s">
        <v>308</v>
      </c>
    </row>
    <row r="67" spans="1:4" x14ac:dyDescent="0.2">
      <c r="A67" s="14" t="s">
        <v>312</v>
      </c>
    </row>
    <row r="68" spans="1:4" x14ac:dyDescent="0.2">
      <c r="A68" t="s">
        <v>309</v>
      </c>
    </row>
    <row r="69" spans="1:4" x14ac:dyDescent="0.2">
      <c r="D69" s="11"/>
    </row>
    <row r="70" spans="1:4" x14ac:dyDescent="0.2">
      <c r="A70" s="36"/>
      <c r="B70" s="36"/>
      <c r="C70" s="36"/>
      <c r="D70" s="9"/>
    </row>
    <row r="71" spans="1:4" x14ac:dyDescent="0.2">
      <c r="D71" s="37"/>
    </row>
    <row r="72" spans="1:4" x14ac:dyDescent="0.2">
      <c r="D72" s="37"/>
    </row>
    <row r="73" spans="1:4" x14ac:dyDescent="0.2">
      <c r="B73" s="3" t="s">
        <v>3</v>
      </c>
      <c r="C73" s="3" t="s">
        <v>87</v>
      </c>
    </row>
    <row r="74" spans="1:4" x14ac:dyDescent="0.2">
      <c r="B74" s="3"/>
      <c r="C74" s="3"/>
    </row>
    <row r="75" spans="1:4" x14ac:dyDescent="0.2">
      <c r="B75" s="5" t="s">
        <v>5</v>
      </c>
      <c r="C75" s="5" t="s">
        <v>5</v>
      </c>
    </row>
    <row r="76" spans="1:4" x14ac:dyDescent="0.2">
      <c r="B76" s="5"/>
      <c r="C76" s="5"/>
    </row>
    <row r="77" spans="1:4" x14ac:dyDescent="0.2">
      <c r="B77" s="38">
        <v>45574</v>
      </c>
      <c r="C77" s="38">
        <v>45574</v>
      </c>
    </row>
    <row r="78" spans="1:4" x14ac:dyDescent="0.2">
      <c r="A78" s="2" t="s">
        <v>88</v>
      </c>
      <c r="B78" s="5"/>
      <c r="C78" s="5"/>
    </row>
    <row r="79" spans="1:4" x14ac:dyDescent="0.2">
      <c r="A79" s="39">
        <f>A12</f>
        <v>0.83842000000000005</v>
      </c>
      <c r="B79" s="5"/>
      <c r="C79" s="5"/>
      <c r="D79" s="11" t="s">
        <v>304</v>
      </c>
    </row>
    <row r="81" spans="1:10" ht="34" x14ac:dyDescent="0.2">
      <c r="A81" s="14" t="s">
        <v>310</v>
      </c>
      <c r="B81" s="15">
        <f>C81*A79</f>
        <v>19283.66</v>
      </c>
      <c r="C81" s="15">
        <v>23000</v>
      </c>
      <c r="D81" s="16" t="s">
        <v>305</v>
      </c>
    </row>
    <row r="82" spans="1:10" x14ac:dyDescent="0.2">
      <c r="A82" s="14" t="s">
        <v>45</v>
      </c>
      <c r="B82" s="15"/>
      <c r="C82" s="15"/>
      <c r="D82" s="16"/>
    </row>
    <row r="83" spans="1:10" x14ac:dyDescent="0.2">
      <c r="A83" t="s">
        <v>46</v>
      </c>
      <c r="B83" s="29"/>
      <c r="C83" s="29"/>
      <c r="D83" s="16"/>
    </row>
    <row r="84" spans="1:10" x14ac:dyDescent="0.2">
      <c r="A84" s="2" t="s">
        <v>11</v>
      </c>
      <c r="B84" s="41">
        <f>SUM(B81:B83)</f>
        <v>19283.66</v>
      </c>
      <c r="C84" s="41">
        <f>SUM(C81:C83)</f>
        <v>23000</v>
      </c>
    </row>
    <row r="87" spans="1:10" x14ac:dyDescent="0.2">
      <c r="A87" s="42" t="s">
        <v>47</v>
      </c>
    </row>
    <row r="91" spans="1:10" x14ac:dyDescent="0.2">
      <c r="F91" s="16"/>
      <c r="G91" s="16"/>
      <c r="H91" s="16"/>
      <c r="I91" s="16"/>
      <c r="J91" s="16"/>
    </row>
    <row r="94" spans="1:10" x14ac:dyDescent="0.2">
      <c r="B94" s="43"/>
      <c r="C94" s="43"/>
    </row>
    <row r="95" spans="1:10" x14ac:dyDescent="0.2">
      <c r="B95" s="43"/>
      <c r="C95" s="43"/>
    </row>
  </sheetData>
  <sheetProtection algorithmName="SHA-512" hashValue="EfFCLnJ/85RRhwnBhWDidA8Vj+wMp/a1bnTahsZ1KX7VHASlreSlK5ToBvJMaAs9vjSFKx3tX6jFhZdCPif5UQ==" saltValue="W1bokNPPZ2FofRmfD8Y74A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14774-139E-054E-BF6C-87F26934CD12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313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45588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63</v>
      </c>
      <c r="B12" s="15">
        <v>38000</v>
      </c>
      <c r="C12" s="16" t="s">
        <v>314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hidden="1" x14ac:dyDescent="0.2">
      <c r="A19" s="4"/>
      <c r="B19" s="10"/>
    </row>
    <row r="20" spans="1:3" x14ac:dyDescent="0.2">
      <c r="A20" s="18" t="s">
        <v>12</v>
      </c>
      <c r="B20" s="19">
        <f>B12-B89</f>
        <v>38000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45382</v>
      </c>
      <c r="B25" s="24"/>
      <c r="C25" s="24"/>
    </row>
    <row r="26" spans="1:3" x14ac:dyDescent="0.2">
      <c r="A26" s="13"/>
      <c r="B26" s="25"/>
      <c r="C26" s="24"/>
    </row>
    <row r="27" spans="1:3" x14ac:dyDescent="0.2">
      <c r="A27" s="2" t="s">
        <v>15</v>
      </c>
      <c r="B27" s="24"/>
      <c r="C27" s="24"/>
    </row>
    <row r="28" spans="1:3" x14ac:dyDescent="0.2">
      <c r="A28" s="26"/>
      <c r="B28" s="24"/>
      <c r="C28" s="26"/>
    </row>
    <row r="29" spans="1:3" x14ac:dyDescent="0.2">
      <c r="A29" s="13"/>
      <c r="B29" s="24"/>
      <c r="C29" s="24"/>
    </row>
    <row r="30" spans="1:3" ht="17" x14ac:dyDescent="0.2">
      <c r="A30" s="14" t="s">
        <v>16</v>
      </c>
      <c r="B30" s="27">
        <v>44330.815000000002</v>
      </c>
      <c r="C30" s="16" t="s">
        <v>315</v>
      </c>
    </row>
    <row r="31" spans="1:3" x14ac:dyDescent="0.2">
      <c r="A31" s="14" t="s">
        <v>18</v>
      </c>
      <c r="B31" s="27"/>
      <c r="C31" s="16"/>
    </row>
    <row r="32" spans="1:3" ht="17" x14ac:dyDescent="0.2">
      <c r="A32" s="1" t="s">
        <v>19</v>
      </c>
      <c r="B32" s="27">
        <v>2874.375</v>
      </c>
      <c r="C32" s="16" t="s">
        <v>315</v>
      </c>
    </row>
    <row r="33" spans="1:3" x14ac:dyDescent="0.2">
      <c r="A33" s="14"/>
      <c r="B33" s="27"/>
      <c r="C33" s="11"/>
    </row>
    <row r="34" spans="1:3" x14ac:dyDescent="0.2">
      <c r="A34" s="1" t="s">
        <v>20</v>
      </c>
      <c r="B34" s="27"/>
      <c r="C34" s="11"/>
    </row>
    <row r="35" spans="1:3" x14ac:dyDescent="0.2">
      <c r="A35" s="14"/>
      <c r="B35" s="27"/>
      <c r="C35" s="11"/>
    </row>
    <row r="36" spans="1:3" ht="17" x14ac:dyDescent="0.2">
      <c r="A36" s="14" t="s">
        <v>21</v>
      </c>
      <c r="B36" s="27">
        <v>-70.13</v>
      </c>
      <c r="C36" s="16" t="s">
        <v>315</v>
      </c>
    </row>
    <row r="37" spans="1:3" x14ac:dyDescent="0.2">
      <c r="A37" s="14" t="s">
        <v>22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23</v>
      </c>
      <c r="B39" s="27"/>
      <c r="C39" s="11"/>
    </row>
    <row r="40" spans="1:3" ht="34" x14ac:dyDescent="0.2">
      <c r="A40" s="14" t="s">
        <v>24</v>
      </c>
      <c r="B40" s="27">
        <v>639</v>
      </c>
      <c r="C40" s="16" t="s">
        <v>316</v>
      </c>
    </row>
    <row r="41" spans="1:3" x14ac:dyDescent="0.2">
      <c r="A41" s="14" t="s">
        <v>25</v>
      </c>
      <c r="B41" s="27"/>
      <c r="C41" s="11"/>
    </row>
    <row r="42" spans="1:3" x14ac:dyDescent="0.2">
      <c r="A42" s="14" t="s">
        <v>26</v>
      </c>
      <c r="B42" s="27"/>
      <c r="C42" s="11"/>
    </row>
    <row r="43" spans="1:3" x14ac:dyDescent="0.2">
      <c r="A43" s="14"/>
      <c r="B43" s="27"/>
      <c r="C43" s="11"/>
    </row>
    <row r="44" spans="1:3" x14ac:dyDescent="0.2">
      <c r="A44" s="14" t="s">
        <v>27</v>
      </c>
      <c r="B44" s="27"/>
      <c r="C44" s="16"/>
    </row>
    <row r="45" spans="1:3" x14ac:dyDescent="0.2">
      <c r="A45" s="14" t="s">
        <v>28</v>
      </c>
      <c r="B45" s="27"/>
      <c r="C45" s="11"/>
    </row>
    <row r="46" spans="1:3" x14ac:dyDescent="0.2">
      <c r="A46" s="14" t="s">
        <v>29</v>
      </c>
      <c r="B46" s="27"/>
      <c r="C46" s="16"/>
    </row>
    <row r="47" spans="1:3" x14ac:dyDescent="0.2">
      <c r="A47" s="14" t="s">
        <v>30</v>
      </c>
      <c r="B47" s="27"/>
      <c r="C47" s="16"/>
    </row>
    <row r="48" spans="1:3" x14ac:dyDescent="0.2">
      <c r="A48" s="14"/>
      <c r="B48" s="27"/>
      <c r="C48" s="11"/>
    </row>
    <row r="49" spans="1:3" ht="17" x14ac:dyDescent="0.2">
      <c r="A49" s="14" t="s">
        <v>31</v>
      </c>
      <c r="B49" s="27">
        <v>356.51600000000002</v>
      </c>
      <c r="C49" s="16" t="s">
        <v>315</v>
      </c>
    </row>
    <row r="50" spans="1:3" x14ac:dyDescent="0.2">
      <c r="A50" s="14"/>
      <c r="B50" s="27"/>
      <c r="C50" s="11"/>
    </row>
    <row r="51" spans="1:3" x14ac:dyDescent="0.2">
      <c r="A51" s="14" t="s">
        <v>33</v>
      </c>
      <c r="B51" s="27">
        <f>SUM(B36:B49)</f>
        <v>925.38599999999997</v>
      </c>
      <c r="C51" s="11"/>
    </row>
    <row r="52" spans="1:3" x14ac:dyDescent="0.2">
      <c r="A52" s="28"/>
      <c r="B52" s="29"/>
      <c r="C52" s="30"/>
    </row>
    <row r="53" spans="1:3" x14ac:dyDescent="0.2">
      <c r="A53" s="31" t="s">
        <v>13</v>
      </c>
      <c r="B53" s="32">
        <f>B32+B51</f>
        <v>3799.761</v>
      </c>
      <c r="C53" s="33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34</v>
      </c>
      <c r="B56" s="35">
        <f>ROUND((B20/B30),1)</f>
        <v>0.9</v>
      </c>
      <c r="C56" s="10"/>
    </row>
    <row r="57" spans="1:3" x14ac:dyDescent="0.2">
      <c r="A57" s="34" t="s">
        <v>35</v>
      </c>
      <c r="B57" s="35">
        <f>ROUND((B20/B32),1)</f>
        <v>13.2</v>
      </c>
      <c r="C57" s="10"/>
    </row>
    <row r="58" spans="1:3" x14ac:dyDescent="0.2">
      <c r="A58" s="34" t="s">
        <v>36</v>
      </c>
      <c r="B58" s="35">
        <f>ROUND((B20/B53),1)</f>
        <v>10</v>
      </c>
      <c r="C58" s="10"/>
    </row>
    <row r="61" spans="1:3" x14ac:dyDescent="0.2">
      <c r="A61" s="7" t="s">
        <v>37</v>
      </c>
      <c r="B61" s="8"/>
      <c r="C61" s="9"/>
    </row>
    <row r="62" spans="1:3" x14ac:dyDescent="0.2">
      <c r="C62" s="10"/>
    </row>
    <row r="63" spans="1:3" x14ac:dyDescent="0.2">
      <c r="A63" s="14" t="s">
        <v>317</v>
      </c>
    </row>
    <row r="64" spans="1:3" x14ac:dyDescent="0.2">
      <c r="A64" t="s">
        <v>318</v>
      </c>
    </row>
    <row r="65" spans="1:3" x14ac:dyDescent="0.2">
      <c r="A65" s="14" t="s">
        <v>319</v>
      </c>
    </row>
    <row r="66" spans="1:3" x14ac:dyDescent="0.2">
      <c r="C66" s="11"/>
    </row>
    <row r="67" spans="1:3" x14ac:dyDescent="0.2">
      <c r="A67" s="36"/>
      <c r="B67" s="36"/>
      <c r="C67" s="9"/>
    </row>
    <row r="68" spans="1:3" x14ac:dyDescent="0.2">
      <c r="C68" s="37"/>
    </row>
    <row r="69" spans="1:3" x14ac:dyDescent="0.2">
      <c r="C69" s="37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5</v>
      </c>
    </row>
    <row r="73" spans="1:3" hidden="1" x14ac:dyDescent="0.2">
      <c r="B73" s="5"/>
    </row>
    <row r="74" spans="1:3" hidden="1" x14ac:dyDescent="0.2">
      <c r="B74" s="38" t="s">
        <v>84</v>
      </c>
    </row>
    <row r="75" spans="1:3" hidden="1" x14ac:dyDescent="0.2">
      <c r="A75" s="2" t="s">
        <v>15</v>
      </c>
      <c r="B75" s="5"/>
    </row>
    <row r="76" spans="1:3" hidden="1" x14ac:dyDescent="0.2">
      <c r="A76" s="39"/>
      <c r="B76" s="5"/>
    </row>
    <row r="77" spans="1:3" hidden="1" x14ac:dyDescent="0.2"/>
    <row r="78" spans="1:3" ht="17" hidden="1" x14ac:dyDescent="0.2">
      <c r="A78" s="14" t="s">
        <v>44</v>
      </c>
      <c r="B78" s="15">
        <v>0</v>
      </c>
      <c r="C78" s="16" t="s">
        <v>85</v>
      </c>
    </row>
    <row r="79" spans="1:3" hidden="1" x14ac:dyDescent="0.2">
      <c r="A79" s="14" t="s">
        <v>45</v>
      </c>
      <c r="B79" s="15"/>
      <c r="C79" s="16"/>
    </row>
    <row r="80" spans="1:3" hidden="1" x14ac:dyDescent="0.2">
      <c r="A80" t="s">
        <v>46</v>
      </c>
      <c r="B80" s="29"/>
      <c r="C80" s="16"/>
    </row>
    <row r="81" spans="1:9" hidden="1" x14ac:dyDescent="0.2">
      <c r="A81" s="2" t="s">
        <v>71</v>
      </c>
      <c r="B81" s="41">
        <f>SUM(B78:B80)</f>
        <v>0</v>
      </c>
    </row>
    <row r="82" spans="1:9" hidden="1" x14ac:dyDescent="0.2"/>
    <row r="83" spans="1:9" hidden="1" x14ac:dyDescent="0.2"/>
    <row r="84" spans="1:9" x14ac:dyDescent="0.2">
      <c r="A84" s="42" t="s">
        <v>47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43"/>
    </row>
    <row r="92" spans="1:9" x14ac:dyDescent="0.2">
      <c r="B92" s="43"/>
    </row>
  </sheetData>
  <sheetProtection algorithmName="SHA-512" hashValue="eoUsgFTFwb+Horxd1HxyB8JU3NRtDG7caMMt1LLy3/1a8WVOHwPqswNiap8pwCwY/P12KyixZIDnr8QW+7V6QQ==" saltValue="QdUpMfuzaNlAHYvGwvlUDw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AA535-945F-AD41-AB74-2F85EA6E996B}">
  <sheetPr>
    <pageSetUpPr fitToPage="1"/>
  </sheetPr>
  <dimension ref="A1:J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320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60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45590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61</v>
      </c>
      <c r="B11" s="10"/>
      <c r="C11" s="10"/>
      <c r="D11" s="11"/>
    </row>
    <row r="12" spans="1:4" x14ac:dyDescent="0.2">
      <c r="A12" s="26">
        <v>7.2969999999999993E-2</v>
      </c>
      <c r="B12" s="10"/>
      <c r="C12" s="10"/>
      <c r="D12" s="11" t="s">
        <v>321</v>
      </c>
    </row>
    <row r="13" spans="1:4" x14ac:dyDescent="0.2">
      <c r="A13" s="13"/>
      <c r="B13" s="10"/>
      <c r="C13" s="10"/>
      <c r="D13" s="11"/>
    </row>
    <row r="14" spans="1:4" ht="17" x14ac:dyDescent="0.2">
      <c r="A14" s="14" t="s">
        <v>63</v>
      </c>
      <c r="B14" s="15">
        <f>C14*A12</f>
        <v>13937.269999999999</v>
      </c>
      <c r="C14" s="15">
        <v>191000</v>
      </c>
      <c r="D14" s="16" t="s">
        <v>322</v>
      </c>
    </row>
    <row r="15" spans="1:4" x14ac:dyDescent="0.2">
      <c r="A15" s="14"/>
      <c r="B15" s="15"/>
      <c r="C15" s="15"/>
      <c r="D15" s="16"/>
    </row>
    <row r="16" spans="1:4" ht="17" x14ac:dyDescent="0.2">
      <c r="A16" s="14" t="s">
        <v>52</v>
      </c>
      <c r="B16" s="45">
        <f>C16*A12</f>
        <v>5253.8399999999992</v>
      </c>
      <c r="C16" s="45">
        <v>72000</v>
      </c>
      <c r="D16" s="16" t="s">
        <v>322</v>
      </c>
    </row>
    <row r="17" spans="1:4" x14ac:dyDescent="0.2">
      <c r="A17" s="14"/>
      <c r="B17" s="15"/>
      <c r="C17" s="15"/>
      <c r="D17" s="16"/>
    </row>
    <row r="18" spans="1:4" x14ac:dyDescent="0.2">
      <c r="A18" s="1" t="s">
        <v>53</v>
      </c>
      <c r="B18" s="15">
        <f>SUM(B14:B16)</f>
        <v>19191.109999999997</v>
      </c>
      <c r="C18" s="15">
        <f>SUM(C14:C16)</f>
        <v>263000</v>
      </c>
      <c r="D18" s="16"/>
    </row>
    <row r="19" spans="1:4" x14ac:dyDescent="0.2">
      <c r="A19" s="14"/>
      <c r="B19" s="15"/>
      <c r="C19" s="15"/>
      <c r="D19" s="16"/>
    </row>
    <row r="20" spans="1:4" x14ac:dyDescent="0.2">
      <c r="A20" s="17" t="s">
        <v>10</v>
      </c>
      <c r="B20" s="15"/>
      <c r="C20" s="15"/>
      <c r="D20" s="16"/>
    </row>
    <row r="21" spans="1:4" x14ac:dyDescent="0.2">
      <c r="A21" s="14"/>
      <c r="B21" s="15"/>
      <c r="C21" s="15"/>
      <c r="D21" s="16"/>
    </row>
    <row r="22" spans="1:4" ht="17" x14ac:dyDescent="0.2">
      <c r="A22" s="14" t="s">
        <v>11</v>
      </c>
      <c r="B22" s="15">
        <f>-B87</f>
        <v>-802.67</v>
      </c>
      <c r="C22" s="61"/>
      <c r="D22" s="16" t="s">
        <v>322</v>
      </c>
    </row>
    <row r="23" spans="1:4" x14ac:dyDescent="0.2">
      <c r="A23" s="14"/>
      <c r="B23" s="15"/>
      <c r="C23" s="15"/>
      <c r="D23" s="16"/>
    </row>
    <row r="24" spans="1:4" x14ac:dyDescent="0.2">
      <c r="A24" s="4"/>
      <c r="B24" s="10"/>
      <c r="C24" s="10"/>
    </row>
    <row r="25" spans="1:4" x14ac:dyDescent="0.2">
      <c r="A25" s="18" t="s">
        <v>12</v>
      </c>
      <c r="B25" s="19">
        <f>B18-B87</f>
        <v>18388.439999999999</v>
      </c>
      <c r="C25" s="19"/>
      <c r="D25" s="20"/>
    </row>
    <row r="26" spans="1:4" x14ac:dyDescent="0.2">
      <c r="A26" s="2"/>
    </row>
    <row r="27" spans="1:4" x14ac:dyDescent="0.2">
      <c r="A27" s="2"/>
    </row>
    <row r="28" spans="1:4" x14ac:dyDescent="0.2">
      <c r="A28" s="7" t="s">
        <v>13</v>
      </c>
      <c r="B28" s="7"/>
      <c r="C28" s="7"/>
      <c r="D28" s="21"/>
    </row>
    <row r="29" spans="1:4" x14ac:dyDescent="0.2">
      <c r="A29" s="2" t="s">
        <v>14</v>
      </c>
      <c r="B29" s="3"/>
      <c r="C29" s="3"/>
      <c r="D29" s="22"/>
    </row>
    <row r="30" spans="1:4" x14ac:dyDescent="0.2">
      <c r="A30" s="12">
        <v>45412</v>
      </c>
      <c r="B30" s="24"/>
      <c r="C30" s="24"/>
      <c r="D30" s="24"/>
    </row>
    <row r="31" spans="1:4" x14ac:dyDescent="0.2">
      <c r="A31" s="13"/>
      <c r="B31" s="25"/>
      <c r="C31" s="25"/>
      <c r="D31" s="24"/>
    </row>
    <row r="32" spans="1:4" x14ac:dyDescent="0.2">
      <c r="A32" s="2" t="s">
        <v>61</v>
      </c>
      <c r="B32" s="24"/>
      <c r="C32" s="24"/>
      <c r="D32" s="24"/>
    </row>
    <row r="33" spans="1:4" x14ac:dyDescent="0.2">
      <c r="A33" s="26"/>
      <c r="B33" s="24"/>
      <c r="C33" s="24"/>
      <c r="D33" s="26"/>
    </row>
    <row r="34" spans="1:4" x14ac:dyDescent="0.2">
      <c r="A34" s="13"/>
      <c r="B34" s="24"/>
      <c r="C34" s="24"/>
      <c r="D34" s="24"/>
    </row>
    <row r="35" spans="1:4" x14ac:dyDescent="0.2">
      <c r="A35" s="14" t="s">
        <v>16</v>
      </c>
      <c r="B35" s="61"/>
      <c r="C35" s="27"/>
      <c r="D35" s="16"/>
    </row>
    <row r="36" spans="1:4" x14ac:dyDescent="0.2">
      <c r="A36" s="14" t="s">
        <v>18</v>
      </c>
      <c r="B36" s="61"/>
      <c r="C36" s="27"/>
      <c r="D36" s="16"/>
    </row>
    <row r="37" spans="1:4" ht="51" x14ac:dyDescent="0.2">
      <c r="A37" s="1" t="s">
        <v>19</v>
      </c>
      <c r="B37" s="27">
        <v>2000</v>
      </c>
      <c r="C37" s="27"/>
      <c r="D37" s="16" t="s">
        <v>323</v>
      </c>
    </row>
    <row r="38" spans="1:4" x14ac:dyDescent="0.2">
      <c r="A38" s="14"/>
      <c r="B38" s="27"/>
      <c r="C38" s="27"/>
      <c r="D38" s="11"/>
    </row>
    <row r="39" spans="1:4" x14ac:dyDescent="0.2">
      <c r="A39" s="1" t="s">
        <v>20</v>
      </c>
      <c r="B39" s="27"/>
      <c r="C39" s="27"/>
      <c r="D39" s="11"/>
    </row>
    <row r="40" spans="1:4" x14ac:dyDescent="0.2">
      <c r="A40" s="14"/>
      <c r="B40" s="27"/>
      <c r="C40" s="27"/>
      <c r="D40" s="11"/>
    </row>
    <row r="41" spans="1:4" x14ac:dyDescent="0.2">
      <c r="A41" s="14" t="s">
        <v>21</v>
      </c>
      <c r="B41" s="27"/>
      <c r="C41" s="27"/>
      <c r="D41" s="16"/>
    </row>
    <row r="42" spans="1:4" x14ac:dyDescent="0.2">
      <c r="A42" s="14" t="s">
        <v>22</v>
      </c>
      <c r="B42" s="27"/>
      <c r="C42" s="27"/>
      <c r="D42" s="11"/>
    </row>
    <row r="43" spans="1:4" x14ac:dyDescent="0.2">
      <c r="A43" s="14"/>
      <c r="B43" s="27"/>
      <c r="C43" s="27"/>
      <c r="D43" s="11"/>
    </row>
    <row r="44" spans="1:4" x14ac:dyDescent="0.2">
      <c r="A44" s="14" t="s">
        <v>23</v>
      </c>
      <c r="B44" s="27"/>
      <c r="C44" s="27"/>
      <c r="D44" s="11"/>
    </row>
    <row r="45" spans="1:4" x14ac:dyDescent="0.2">
      <c r="A45" s="14" t="s">
        <v>24</v>
      </c>
      <c r="B45" s="27"/>
      <c r="C45" s="27"/>
      <c r="D45" s="16"/>
    </row>
    <row r="46" spans="1:4" x14ac:dyDescent="0.2">
      <c r="A46" s="14" t="s">
        <v>25</v>
      </c>
      <c r="B46" s="27"/>
      <c r="C46" s="27"/>
      <c r="D46" s="11"/>
    </row>
    <row r="47" spans="1:4" x14ac:dyDescent="0.2">
      <c r="A47" s="14" t="s">
        <v>26</v>
      </c>
      <c r="B47" s="27"/>
      <c r="C47" s="27"/>
      <c r="D47" s="11"/>
    </row>
    <row r="48" spans="1:4" x14ac:dyDescent="0.2">
      <c r="A48" s="14"/>
      <c r="B48" s="27"/>
      <c r="C48" s="27"/>
      <c r="D48" s="11"/>
    </row>
    <row r="49" spans="1:4" x14ac:dyDescent="0.2">
      <c r="A49" s="14" t="s">
        <v>27</v>
      </c>
      <c r="B49" s="27"/>
      <c r="C49" s="27"/>
      <c r="D49" s="16"/>
    </row>
    <row r="50" spans="1:4" x14ac:dyDescent="0.2">
      <c r="A50" s="14" t="s">
        <v>28</v>
      </c>
      <c r="B50" s="27"/>
      <c r="C50" s="27"/>
      <c r="D50" s="11"/>
    </row>
    <row r="51" spans="1:4" x14ac:dyDescent="0.2">
      <c r="A51" s="14" t="s">
        <v>29</v>
      </c>
      <c r="B51" s="27"/>
      <c r="C51" s="27"/>
      <c r="D51" s="16"/>
    </row>
    <row r="52" spans="1:4" ht="34" x14ac:dyDescent="0.2">
      <c r="A52" s="14" t="s">
        <v>30</v>
      </c>
      <c r="B52" s="27">
        <v>14.997999999999999</v>
      </c>
      <c r="C52" s="27"/>
      <c r="D52" s="16" t="s">
        <v>324</v>
      </c>
    </row>
    <row r="53" spans="1:4" x14ac:dyDescent="0.2">
      <c r="A53" s="14"/>
      <c r="B53" s="27"/>
      <c r="C53" s="27"/>
      <c r="D53" s="11"/>
    </row>
    <row r="54" spans="1:4" ht="34" x14ac:dyDescent="0.2">
      <c r="A54" s="14" t="s">
        <v>31</v>
      </c>
      <c r="B54" s="27">
        <v>78.08</v>
      </c>
      <c r="C54" s="27"/>
      <c r="D54" s="16" t="s">
        <v>324</v>
      </c>
    </row>
    <row r="55" spans="1:4" x14ac:dyDescent="0.2">
      <c r="A55" s="14"/>
      <c r="B55" s="27"/>
      <c r="C55" s="27"/>
      <c r="D55" s="11"/>
    </row>
    <row r="56" spans="1:4" x14ac:dyDescent="0.2">
      <c r="A56" s="14" t="s">
        <v>33</v>
      </c>
      <c r="B56" s="27">
        <f>SUM(B41:B54)</f>
        <v>93.078000000000003</v>
      </c>
      <c r="C56" s="27"/>
      <c r="D56" s="11"/>
    </row>
    <row r="57" spans="1:4" x14ac:dyDescent="0.2">
      <c r="A57" s="28"/>
      <c r="B57" s="29"/>
      <c r="C57" s="29"/>
      <c r="D57" s="30"/>
    </row>
    <row r="58" spans="1:4" x14ac:dyDescent="0.2">
      <c r="A58" s="31" t="s">
        <v>13</v>
      </c>
      <c r="B58" s="32">
        <f>B37+B56</f>
        <v>2093.078</v>
      </c>
      <c r="C58" s="32"/>
      <c r="D58" s="33"/>
    </row>
    <row r="59" spans="1:4" x14ac:dyDescent="0.2">
      <c r="B59" s="10"/>
      <c r="C59" s="10"/>
      <c r="D59" s="11"/>
    </row>
    <row r="60" spans="1:4" x14ac:dyDescent="0.2">
      <c r="B60" s="3"/>
      <c r="C60" s="3"/>
      <c r="D60" s="10"/>
    </row>
    <row r="61" spans="1:4" x14ac:dyDescent="0.2">
      <c r="A61" s="34" t="s">
        <v>34</v>
      </c>
      <c r="B61" s="63" t="s">
        <v>100</v>
      </c>
      <c r="C61" s="64"/>
      <c r="D61" s="10"/>
    </row>
    <row r="62" spans="1:4" x14ac:dyDescent="0.2">
      <c r="A62" s="34" t="s">
        <v>35</v>
      </c>
      <c r="B62" s="35">
        <f>ROUND((B25/B37),1)</f>
        <v>9.1999999999999993</v>
      </c>
      <c r="C62" s="64"/>
      <c r="D62" s="10"/>
    </row>
    <row r="63" spans="1:4" x14ac:dyDescent="0.2">
      <c r="A63" s="34" t="s">
        <v>36</v>
      </c>
      <c r="B63" s="35">
        <f>ROUND((B25/B58),1)</f>
        <v>8.8000000000000007</v>
      </c>
      <c r="C63" s="64"/>
      <c r="D63" s="10"/>
    </row>
    <row r="66" spans="1:4" x14ac:dyDescent="0.2">
      <c r="A66" s="7" t="s">
        <v>37</v>
      </c>
      <c r="B66" s="8"/>
      <c r="C66" s="8"/>
      <c r="D66" s="9"/>
    </row>
    <row r="67" spans="1:4" x14ac:dyDescent="0.2">
      <c r="D67" s="10"/>
    </row>
    <row r="68" spans="1:4" x14ac:dyDescent="0.2">
      <c r="A68" s="14" t="s">
        <v>325</v>
      </c>
    </row>
    <row r="69" spans="1:4" x14ac:dyDescent="0.2">
      <c r="A69" t="s">
        <v>326</v>
      </c>
    </row>
    <row r="70" spans="1:4" x14ac:dyDescent="0.2">
      <c r="A70" s="14" t="s">
        <v>327</v>
      </c>
    </row>
    <row r="71" spans="1:4" x14ac:dyDescent="0.2">
      <c r="A71" t="s">
        <v>328</v>
      </c>
    </row>
    <row r="72" spans="1:4" x14ac:dyDescent="0.2">
      <c r="D72" s="11"/>
    </row>
    <row r="73" spans="1:4" x14ac:dyDescent="0.2">
      <c r="A73" s="36"/>
      <c r="B73" s="36"/>
      <c r="C73" s="36"/>
      <c r="D73" s="9"/>
    </row>
    <row r="74" spans="1:4" x14ac:dyDescent="0.2">
      <c r="D74" s="37"/>
    </row>
    <row r="75" spans="1:4" x14ac:dyDescent="0.2">
      <c r="D75" s="37"/>
    </row>
    <row r="76" spans="1:4" x14ac:dyDescent="0.2">
      <c r="B76" s="3" t="s">
        <v>3</v>
      </c>
      <c r="C76" s="3" t="s">
        <v>60</v>
      </c>
    </row>
    <row r="77" spans="1:4" x14ac:dyDescent="0.2">
      <c r="B77" s="3"/>
      <c r="C77" s="3"/>
    </row>
    <row r="78" spans="1:4" x14ac:dyDescent="0.2">
      <c r="B78" s="5" t="s">
        <v>5</v>
      </c>
      <c r="C78" s="5" t="s">
        <v>5</v>
      </c>
    </row>
    <row r="79" spans="1:4" x14ac:dyDescent="0.2">
      <c r="B79" s="5"/>
      <c r="C79" s="5"/>
    </row>
    <row r="80" spans="1:4" x14ac:dyDescent="0.2">
      <c r="B80" s="38">
        <v>45590</v>
      </c>
      <c r="C80" s="38">
        <v>45590</v>
      </c>
    </row>
    <row r="81" spans="1:10" x14ac:dyDescent="0.2">
      <c r="A81" s="2" t="s">
        <v>61</v>
      </c>
      <c r="B81" s="5"/>
      <c r="C81" s="5"/>
    </row>
    <row r="82" spans="1:10" x14ac:dyDescent="0.2">
      <c r="A82" s="39">
        <f>A12</f>
        <v>7.2969999999999993E-2</v>
      </c>
      <c r="B82" s="5"/>
      <c r="C82" s="5"/>
      <c r="D82" s="11" t="s">
        <v>321</v>
      </c>
    </row>
    <row r="84" spans="1:10" ht="17" x14ac:dyDescent="0.2">
      <c r="A84" s="14" t="s">
        <v>44</v>
      </c>
      <c r="B84" s="15">
        <f>C84*A82</f>
        <v>802.67</v>
      </c>
      <c r="C84" s="15">
        <v>11000</v>
      </c>
      <c r="D84" s="16" t="s">
        <v>322</v>
      </c>
    </row>
    <row r="85" spans="1:10" x14ac:dyDescent="0.2">
      <c r="A85" s="14" t="s">
        <v>45</v>
      </c>
      <c r="B85" s="15"/>
      <c r="C85" s="15"/>
      <c r="D85" s="16"/>
    </row>
    <row r="86" spans="1:10" x14ac:dyDescent="0.2">
      <c r="A86" t="s">
        <v>46</v>
      </c>
      <c r="B86" s="29"/>
      <c r="C86" s="29"/>
      <c r="D86" s="16"/>
    </row>
    <row r="87" spans="1:10" x14ac:dyDescent="0.2">
      <c r="A87" s="2" t="s">
        <v>11</v>
      </c>
      <c r="B87" s="41">
        <f>SUM(B84:B86)</f>
        <v>802.67</v>
      </c>
      <c r="C87" s="41">
        <f>SUM(C84:C86)</f>
        <v>11000</v>
      </c>
    </row>
    <row r="90" spans="1:10" x14ac:dyDescent="0.2">
      <c r="A90" s="42" t="s">
        <v>47</v>
      </c>
    </row>
    <row r="94" spans="1:10" x14ac:dyDescent="0.2">
      <c r="F94" s="16"/>
      <c r="G94" s="16"/>
      <c r="H94" s="16"/>
      <c r="I94" s="16"/>
      <c r="J94" s="16"/>
    </row>
    <row r="97" spans="2:3" x14ac:dyDescent="0.2">
      <c r="B97" s="43"/>
      <c r="C97" s="43"/>
    </row>
    <row r="98" spans="2:3" x14ac:dyDescent="0.2">
      <c r="B98" s="43"/>
      <c r="C98" s="43"/>
    </row>
  </sheetData>
  <sheetProtection algorithmName="SHA-512" hashValue="IUiuji8Pbe+do6CqjjylDmyCKaerM3EP37diE4Uv/O+dr3stfZ4R4ezlWubZeh7nF8qQN8oQZtH/mxcFv3/zuA==" saltValue="ItLswab2hfjii8yzVQavT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A759C-3CEE-9642-A7D1-E9DBCCAE9B9D}">
  <sheetPr>
    <pageSetUpPr fitToPage="1"/>
  </sheetPr>
  <dimension ref="A1:I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329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45593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1297</v>
      </c>
      <c r="C12" s="16" t="s">
        <v>330</v>
      </c>
    </row>
    <row r="13" spans="1:3" x14ac:dyDescent="0.2">
      <c r="A13" s="14"/>
      <c r="B13" s="15"/>
      <c r="C13" s="16"/>
    </row>
    <row r="14" spans="1:3" ht="17" x14ac:dyDescent="0.2">
      <c r="A14" s="14" t="s">
        <v>50</v>
      </c>
      <c r="B14" s="44">
        <v>600</v>
      </c>
      <c r="C14" s="16" t="s">
        <v>331</v>
      </c>
    </row>
    <row r="15" spans="1:3" x14ac:dyDescent="0.2">
      <c r="A15" s="14"/>
      <c r="B15" s="44"/>
      <c r="C15" s="16"/>
    </row>
    <row r="16" spans="1:3" ht="51" x14ac:dyDescent="0.2">
      <c r="A16" s="14" t="s">
        <v>51</v>
      </c>
      <c r="B16" s="45">
        <v>800</v>
      </c>
      <c r="C16" s="16" t="s">
        <v>332</v>
      </c>
    </row>
    <row r="17" spans="1:3" x14ac:dyDescent="0.2">
      <c r="A17" s="14"/>
      <c r="B17" s="44"/>
      <c r="C17" s="16"/>
    </row>
    <row r="18" spans="1:3" x14ac:dyDescent="0.2">
      <c r="A18" s="1" t="s">
        <v>53</v>
      </c>
      <c r="B18" s="15">
        <f>SUM(B12:B16)</f>
        <v>2697</v>
      </c>
      <c r="C18" s="16"/>
    </row>
    <row r="19" spans="1:3" x14ac:dyDescent="0.2">
      <c r="A19" s="14"/>
      <c r="B19" s="15"/>
      <c r="C19" s="16"/>
    </row>
    <row r="20" spans="1:3" x14ac:dyDescent="0.2">
      <c r="A20" s="17" t="s">
        <v>10</v>
      </c>
      <c r="B20" s="15"/>
      <c r="C20" s="16"/>
    </row>
    <row r="21" spans="1:3" x14ac:dyDescent="0.2">
      <c r="A21" s="14"/>
      <c r="B21" s="15"/>
      <c r="C21" s="16"/>
    </row>
    <row r="22" spans="1:3" ht="17" x14ac:dyDescent="0.2">
      <c r="A22" s="14" t="s">
        <v>340</v>
      </c>
      <c r="B22" s="15">
        <f>-B88</f>
        <v>118.5</v>
      </c>
      <c r="C22" s="16" t="s">
        <v>333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18" t="s">
        <v>12</v>
      </c>
      <c r="B25" s="19">
        <f>B18-B88</f>
        <v>2815.5</v>
      </c>
      <c r="C25" s="20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13</v>
      </c>
      <c r="B28" s="7"/>
      <c r="C28" s="21"/>
    </row>
    <row r="29" spans="1:3" x14ac:dyDescent="0.2">
      <c r="A29" s="2" t="s">
        <v>14</v>
      </c>
      <c r="B29" s="3"/>
      <c r="C29" s="22"/>
    </row>
    <row r="30" spans="1:3" x14ac:dyDescent="0.2">
      <c r="A30" s="12">
        <v>45322</v>
      </c>
      <c r="B30" s="24"/>
      <c r="C30" s="24"/>
    </row>
    <row r="31" spans="1:3" x14ac:dyDescent="0.2">
      <c r="A31" s="13"/>
      <c r="B31" s="25"/>
      <c r="C31" s="24"/>
    </row>
    <row r="32" spans="1:3" x14ac:dyDescent="0.2">
      <c r="A32" s="2" t="s">
        <v>15</v>
      </c>
      <c r="B32" s="24"/>
      <c r="C32" s="24"/>
    </row>
    <row r="33" spans="1:3" x14ac:dyDescent="0.2">
      <c r="A33" s="26"/>
      <c r="B33" s="24"/>
      <c r="C33" s="26"/>
    </row>
    <row r="34" spans="1:3" x14ac:dyDescent="0.2">
      <c r="A34" s="13"/>
      <c r="B34" s="24"/>
      <c r="C34" s="24"/>
    </row>
    <row r="35" spans="1:3" ht="17" x14ac:dyDescent="0.2">
      <c r="A35" s="14" t="s">
        <v>16</v>
      </c>
      <c r="B35" s="27">
        <v>5500</v>
      </c>
      <c r="C35" s="16" t="s">
        <v>334</v>
      </c>
    </row>
    <row r="36" spans="1:3" x14ac:dyDescent="0.2">
      <c r="A36" s="14" t="s">
        <v>18</v>
      </c>
      <c r="B36" s="61"/>
      <c r="C36" s="16"/>
    </row>
    <row r="37" spans="1:3" x14ac:dyDescent="0.2">
      <c r="A37" s="1" t="s">
        <v>19</v>
      </c>
      <c r="B37" s="61"/>
      <c r="C37" s="16"/>
    </row>
    <row r="38" spans="1:3" x14ac:dyDescent="0.2">
      <c r="A38" s="14"/>
      <c r="B38" s="61"/>
      <c r="C38" s="11"/>
    </row>
    <row r="39" spans="1:3" x14ac:dyDescent="0.2">
      <c r="A39" s="1" t="s">
        <v>20</v>
      </c>
      <c r="B39" s="61"/>
      <c r="C39" s="11"/>
    </row>
    <row r="40" spans="1:3" x14ac:dyDescent="0.2">
      <c r="A40" s="14"/>
      <c r="B40" s="61"/>
      <c r="C40" s="11"/>
    </row>
    <row r="41" spans="1:3" x14ac:dyDescent="0.2">
      <c r="A41" s="14" t="s">
        <v>21</v>
      </c>
      <c r="B41" s="61"/>
      <c r="C41" s="16"/>
    </row>
    <row r="42" spans="1:3" x14ac:dyDescent="0.2">
      <c r="A42" s="14" t="s">
        <v>22</v>
      </c>
      <c r="B42" s="61"/>
      <c r="C42" s="11"/>
    </row>
    <row r="43" spans="1:3" x14ac:dyDescent="0.2">
      <c r="A43" s="14"/>
      <c r="B43" s="61"/>
      <c r="C43" s="11"/>
    </row>
    <row r="44" spans="1:3" x14ac:dyDescent="0.2">
      <c r="A44" s="14" t="s">
        <v>23</v>
      </c>
      <c r="B44" s="61"/>
      <c r="C44" s="11"/>
    </row>
    <row r="45" spans="1:3" x14ac:dyDescent="0.2">
      <c r="A45" s="14" t="s">
        <v>24</v>
      </c>
      <c r="B45" s="61"/>
      <c r="C45" s="16"/>
    </row>
    <row r="46" spans="1:3" x14ac:dyDescent="0.2">
      <c r="A46" s="14" t="s">
        <v>25</v>
      </c>
      <c r="B46" s="61"/>
      <c r="C46" s="11"/>
    </row>
    <row r="47" spans="1:3" x14ac:dyDescent="0.2">
      <c r="A47" s="14" t="s">
        <v>26</v>
      </c>
      <c r="B47" s="61"/>
      <c r="C47" s="11"/>
    </row>
    <row r="48" spans="1:3" x14ac:dyDescent="0.2">
      <c r="A48" s="14"/>
      <c r="B48" s="61"/>
      <c r="C48" s="11"/>
    </row>
    <row r="49" spans="1:3" x14ac:dyDescent="0.2">
      <c r="A49" s="14" t="s">
        <v>27</v>
      </c>
      <c r="B49" s="61"/>
      <c r="C49" s="16"/>
    </row>
    <row r="50" spans="1:3" x14ac:dyDescent="0.2">
      <c r="A50" s="14" t="s">
        <v>28</v>
      </c>
      <c r="B50" s="61"/>
      <c r="C50" s="11"/>
    </row>
    <row r="51" spans="1:3" x14ac:dyDescent="0.2">
      <c r="A51" s="14" t="s">
        <v>29</v>
      </c>
      <c r="B51" s="61"/>
      <c r="C51" s="16"/>
    </row>
    <row r="52" spans="1:3" x14ac:dyDescent="0.2">
      <c r="A52" s="14" t="s">
        <v>30</v>
      </c>
      <c r="B52" s="61"/>
      <c r="C52" s="16"/>
    </row>
    <row r="53" spans="1:3" x14ac:dyDescent="0.2">
      <c r="A53" s="14"/>
      <c r="B53" s="61"/>
      <c r="C53" s="11"/>
    </row>
    <row r="54" spans="1:3" x14ac:dyDescent="0.2">
      <c r="A54" s="14" t="s">
        <v>31</v>
      </c>
      <c r="B54" s="61"/>
      <c r="C54" s="16"/>
    </row>
    <row r="55" spans="1:3" x14ac:dyDescent="0.2">
      <c r="A55" s="14"/>
      <c r="B55" s="61"/>
      <c r="C55" s="11"/>
    </row>
    <row r="56" spans="1:3" x14ac:dyDescent="0.2">
      <c r="A56" s="14" t="s">
        <v>33</v>
      </c>
      <c r="B56" s="61"/>
      <c r="C56" s="11"/>
    </row>
    <row r="57" spans="1:3" x14ac:dyDescent="0.2">
      <c r="A57" s="28"/>
      <c r="B57" s="29"/>
      <c r="C57" s="30"/>
    </row>
    <row r="58" spans="1:3" ht="17" x14ac:dyDescent="0.2">
      <c r="A58" s="31" t="s">
        <v>13</v>
      </c>
      <c r="B58" s="32">
        <v>1000</v>
      </c>
      <c r="C58" s="124" t="s">
        <v>334</v>
      </c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4" t="s">
        <v>34</v>
      </c>
      <c r="B61" s="35">
        <f>ROUND((B25/B35),1)</f>
        <v>0.5</v>
      </c>
      <c r="C61" s="10"/>
    </row>
    <row r="62" spans="1:3" x14ac:dyDescent="0.2">
      <c r="A62" s="34" t="s">
        <v>35</v>
      </c>
      <c r="B62" s="63" t="s">
        <v>100</v>
      </c>
      <c r="C62" s="10"/>
    </row>
    <row r="63" spans="1:3" x14ac:dyDescent="0.2">
      <c r="A63" s="34" t="s">
        <v>36</v>
      </c>
      <c r="B63" s="35">
        <f>ROUND((B25/B58),1)</f>
        <v>2.8</v>
      </c>
      <c r="C63" s="10"/>
    </row>
    <row r="66" spans="1:3" x14ac:dyDescent="0.2">
      <c r="A66" s="7" t="s">
        <v>37</v>
      </c>
      <c r="B66" s="8"/>
      <c r="C66" s="9"/>
    </row>
    <row r="67" spans="1:3" x14ac:dyDescent="0.2">
      <c r="C67" s="10"/>
    </row>
    <row r="68" spans="1:3" x14ac:dyDescent="0.2">
      <c r="A68" t="s">
        <v>335</v>
      </c>
      <c r="C68" s="10"/>
    </row>
    <row r="69" spans="1:3" x14ac:dyDescent="0.2">
      <c r="A69" s="14" t="s">
        <v>336</v>
      </c>
    </row>
    <row r="70" spans="1:3" x14ac:dyDescent="0.2">
      <c r="A70" t="s">
        <v>337</v>
      </c>
    </row>
    <row r="71" spans="1:3" x14ac:dyDescent="0.2">
      <c r="A71" t="s">
        <v>338</v>
      </c>
    </row>
    <row r="72" spans="1:3" x14ac:dyDescent="0.2">
      <c r="A72" t="s">
        <v>339</v>
      </c>
      <c r="C72" s="11"/>
    </row>
    <row r="73" spans="1:3" x14ac:dyDescent="0.2">
      <c r="C73" s="11"/>
    </row>
    <row r="74" spans="1:3" x14ac:dyDescent="0.2">
      <c r="A74" s="36"/>
      <c r="B74" s="36"/>
      <c r="C74" s="9"/>
    </row>
    <row r="75" spans="1:3" x14ac:dyDescent="0.2">
      <c r="C75" s="37"/>
    </row>
    <row r="76" spans="1:3" x14ac:dyDescent="0.2">
      <c r="C76" s="37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9" x14ac:dyDescent="0.2">
      <c r="B81" s="38">
        <v>45322</v>
      </c>
    </row>
    <row r="82" spans="1:9" x14ac:dyDescent="0.2">
      <c r="A82" s="2" t="s">
        <v>15</v>
      </c>
      <c r="B82" s="5"/>
    </row>
    <row r="83" spans="1:9" x14ac:dyDescent="0.2">
      <c r="A83" s="39"/>
      <c r="B83" s="5"/>
    </row>
    <row r="85" spans="1:9" x14ac:dyDescent="0.2">
      <c r="A85" s="14" t="s">
        <v>44</v>
      </c>
      <c r="B85" s="15"/>
      <c r="C85" s="16"/>
    </row>
    <row r="86" spans="1:9" ht="17" x14ac:dyDescent="0.2">
      <c r="A86" s="14" t="s">
        <v>340</v>
      </c>
      <c r="B86" s="15">
        <f>-88.9-29.6</f>
        <v>-118.5</v>
      </c>
      <c r="C86" s="16" t="s">
        <v>341</v>
      </c>
    </row>
    <row r="87" spans="1:9" x14ac:dyDescent="0.2">
      <c r="A87" t="s">
        <v>46</v>
      </c>
      <c r="B87" s="29"/>
      <c r="C87" s="16"/>
    </row>
    <row r="88" spans="1:9" x14ac:dyDescent="0.2">
      <c r="A88" s="2" t="s">
        <v>45</v>
      </c>
      <c r="B88" s="41">
        <f>SUM(B85:B87)</f>
        <v>-118.5</v>
      </c>
    </row>
    <row r="91" spans="1:9" x14ac:dyDescent="0.2">
      <c r="A91" s="42" t="s">
        <v>47</v>
      </c>
    </row>
    <row r="95" spans="1:9" x14ac:dyDescent="0.2">
      <c r="E95" s="16"/>
      <c r="F95" s="16"/>
      <c r="G95" s="16"/>
      <c r="H95" s="16"/>
      <c r="I95" s="16"/>
    </row>
    <row r="98" spans="2:2" x14ac:dyDescent="0.2">
      <c r="B98" s="43"/>
    </row>
    <row r="99" spans="2:2" x14ac:dyDescent="0.2">
      <c r="B99" s="43"/>
    </row>
  </sheetData>
  <sheetProtection algorithmName="SHA-512" hashValue="JgB0NGzbVmLUOFKvCMUH1Iz+bAqKy1pwPkwhci2q+8UrPcnzBK1XUU8QCnehf7jiXlDS9tW0Ng3iQgw3p016Tw==" saltValue="4f5cQVCxgRGJB4Z+nVpAaA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316D1-EB98-DE49-9589-1FAD9354B461}">
  <sheetPr>
    <pageSetUpPr fitToPage="1"/>
  </sheetPr>
  <dimension ref="A1:L10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5" width="12.6640625" hidden="1" customWidth="1"/>
    <col min="6" max="6" width="80.6640625" customWidth="1"/>
    <col min="7" max="7" width="20.5" bestFit="1" customWidth="1"/>
    <col min="8" max="12" width="10.83203125" customWidth="1"/>
  </cols>
  <sheetData>
    <row r="1" spans="1:6" x14ac:dyDescent="0.2">
      <c r="A1" s="1" t="s">
        <v>0</v>
      </c>
      <c r="B1" s="1" t="s">
        <v>342</v>
      </c>
      <c r="C1" s="1"/>
      <c r="D1" s="1"/>
      <c r="E1" s="1"/>
      <c r="F1" s="1"/>
    </row>
    <row r="2" spans="1:6" x14ac:dyDescent="0.2">
      <c r="A2" s="2"/>
    </row>
    <row r="3" spans="1:6" x14ac:dyDescent="0.2">
      <c r="A3" s="2" t="s">
        <v>2</v>
      </c>
      <c r="B3" s="3" t="s">
        <v>3</v>
      </c>
      <c r="C3" s="3" t="s">
        <v>60</v>
      </c>
      <c r="D3" s="3" t="s">
        <v>3</v>
      </c>
      <c r="E3" s="3" t="s">
        <v>3</v>
      </c>
      <c r="F3" s="4"/>
    </row>
    <row r="4" spans="1:6" x14ac:dyDescent="0.2">
      <c r="A4" s="2"/>
      <c r="B4" s="3"/>
      <c r="C4" s="3"/>
      <c r="D4" s="3"/>
      <c r="E4" s="3"/>
      <c r="F4" s="4"/>
    </row>
    <row r="5" spans="1:6" x14ac:dyDescent="0.2">
      <c r="A5" s="2" t="s">
        <v>4</v>
      </c>
      <c r="B5" s="5" t="s">
        <v>5</v>
      </c>
      <c r="C5" s="5" t="s">
        <v>5</v>
      </c>
      <c r="D5" s="5" t="s">
        <v>5</v>
      </c>
      <c r="E5" s="5" t="s">
        <v>5</v>
      </c>
    </row>
    <row r="6" spans="1:6" x14ac:dyDescent="0.2">
      <c r="A6" s="2"/>
      <c r="B6" s="6"/>
      <c r="C6" s="6"/>
      <c r="D6" s="6"/>
      <c r="E6" s="6"/>
    </row>
    <row r="7" spans="1:6" x14ac:dyDescent="0.2">
      <c r="A7" s="7" t="s">
        <v>6</v>
      </c>
      <c r="B7" s="8"/>
      <c r="C7" s="8"/>
      <c r="D7" s="8"/>
      <c r="E7" s="8"/>
      <c r="F7" s="9"/>
    </row>
    <row r="8" spans="1:6" x14ac:dyDescent="0.2">
      <c r="A8" s="2" t="s">
        <v>7</v>
      </c>
      <c r="B8" s="10"/>
      <c r="C8" s="10"/>
      <c r="D8" s="10"/>
      <c r="E8" s="10"/>
      <c r="F8" s="11"/>
    </row>
    <row r="9" spans="1:6" x14ac:dyDescent="0.2">
      <c r="A9" s="12">
        <v>45594</v>
      </c>
      <c r="B9" s="10"/>
      <c r="C9" s="10"/>
      <c r="D9" s="10"/>
      <c r="E9" s="10"/>
      <c r="F9" s="11"/>
    </row>
    <row r="10" spans="1:6" x14ac:dyDescent="0.2">
      <c r="A10" s="13"/>
      <c r="B10" s="10"/>
      <c r="C10" s="10"/>
      <c r="D10" s="10"/>
      <c r="E10" s="10"/>
      <c r="F10" s="11"/>
    </row>
    <row r="11" spans="1:6" x14ac:dyDescent="0.2">
      <c r="A11" s="2" t="s">
        <v>61</v>
      </c>
      <c r="B11" s="10"/>
      <c r="C11" s="10"/>
      <c r="D11" s="10"/>
      <c r="E11" s="10"/>
      <c r="F11" s="11"/>
    </row>
    <row r="12" spans="1:6" x14ac:dyDescent="0.2">
      <c r="A12" s="60">
        <v>7.2539999999999993E-2</v>
      </c>
      <c r="B12" s="10"/>
      <c r="C12" s="10"/>
      <c r="D12" s="10"/>
      <c r="E12" s="10"/>
      <c r="F12" s="11" t="s">
        <v>343</v>
      </c>
    </row>
    <row r="13" spans="1:6" x14ac:dyDescent="0.2">
      <c r="A13" s="13"/>
      <c r="B13" s="10"/>
      <c r="C13" s="10"/>
      <c r="D13" s="10"/>
      <c r="E13" s="10"/>
      <c r="F13" s="11"/>
    </row>
    <row r="14" spans="1:6" ht="34" x14ac:dyDescent="0.2">
      <c r="A14" s="14" t="s">
        <v>8</v>
      </c>
      <c r="B14" s="15">
        <f>C14*A12</f>
        <v>48775.895999999993</v>
      </c>
      <c r="C14" s="15">
        <f>576500+95900</f>
        <v>672400</v>
      </c>
      <c r="D14" s="15"/>
      <c r="E14" s="15"/>
      <c r="F14" s="16" t="s">
        <v>344</v>
      </c>
    </row>
    <row r="15" spans="1:6" x14ac:dyDescent="0.2">
      <c r="A15" s="14"/>
      <c r="B15" s="15"/>
      <c r="C15" s="15"/>
      <c r="D15" s="15"/>
      <c r="E15" s="15"/>
      <c r="F15" s="16"/>
    </row>
    <row r="16" spans="1:6" ht="34" x14ac:dyDescent="0.2">
      <c r="A16" s="14" t="s">
        <v>51</v>
      </c>
      <c r="B16" s="15">
        <f>C16*A12</f>
        <v>2734.7579999999998</v>
      </c>
      <c r="C16" s="15">
        <v>37700</v>
      </c>
      <c r="D16" s="15"/>
      <c r="E16" s="15"/>
      <c r="F16" s="16" t="s">
        <v>345</v>
      </c>
    </row>
    <row r="17" spans="1:6" x14ac:dyDescent="0.2">
      <c r="A17" s="14"/>
      <c r="B17" s="15"/>
      <c r="C17" s="15"/>
      <c r="D17" s="15"/>
      <c r="E17" s="15"/>
      <c r="F17" s="16"/>
    </row>
    <row r="18" spans="1:6" ht="34" x14ac:dyDescent="0.2">
      <c r="A18" s="14" t="s">
        <v>50</v>
      </c>
      <c r="B18" s="45">
        <f>C18*A12</f>
        <v>65169.935999999994</v>
      </c>
      <c r="C18" s="45">
        <f>212600+685800</f>
        <v>898400</v>
      </c>
      <c r="D18" s="15"/>
      <c r="E18" s="15"/>
      <c r="F18" s="16" t="s">
        <v>344</v>
      </c>
    </row>
    <row r="19" spans="1:6" x14ac:dyDescent="0.2">
      <c r="A19" s="14"/>
      <c r="B19" s="15"/>
      <c r="C19" s="15"/>
      <c r="D19" s="15"/>
      <c r="E19" s="15"/>
      <c r="F19" s="16"/>
    </row>
    <row r="20" spans="1:6" x14ac:dyDescent="0.2">
      <c r="A20" s="14" t="s">
        <v>53</v>
      </c>
      <c r="B20" s="15">
        <f>SUM(B14:B18)</f>
        <v>116680.59</v>
      </c>
      <c r="C20" s="15">
        <f>SUM(C14:C18)</f>
        <v>1608500</v>
      </c>
      <c r="D20" s="15"/>
      <c r="E20" s="15"/>
      <c r="F20" s="16"/>
    </row>
    <row r="21" spans="1:6" x14ac:dyDescent="0.2">
      <c r="A21" s="14"/>
      <c r="B21" s="15"/>
      <c r="C21" s="15"/>
      <c r="D21" s="15"/>
      <c r="E21" s="15"/>
      <c r="F21" s="16"/>
    </row>
    <row r="22" spans="1:6" x14ac:dyDescent="0.2">
      <c r="A22" s="17" t="s">
        <v>10</v>
      </c>
      <c r="B22" s="15"/>
      <c r="C22" s="15"/>
      <c r="D22" s="15"/>
      <c r="E22" s="15"/>
      <c r="F22" s="16"/>
    </row>
    <row r="23" spans="1:6" x14ac:dyDescent="0.2">
      <c r="A23" s="14"/>
      <c r="B23" s="15"/>
      <c r="C23" s="15"/>
      <c r="D23" s="15"/>
      <c r="E23" s="15"/>
      <c r="F23" s="16"/>
    </row>
    <row r="24" spans="1:6" x14ac:dyDescent="0.2">
      <c r="A24" s="14" t="s">
        <v>11</v>
      </c>
      <c r="B24" s="15">
        <f>-B92</f>
        <v>-6956.5859999999993</v>
      </c>
      <c r="C24" s="15"/>
      <c r="D24" s="15"/>
      <c r="E24" s="15"/>
      <c r="F24" s="16"/>
    </row>
    <row r="25" spans="1:6" x14ac:dyDescent="0.2">
      <c r="A25" s="14"/>
      <c r="B25" s="15"/>
      <c r="C25" s="15"/>
      <c r="D25" s="15"/>
      <c r="E25" s="15"/>
      <c r="F25" s="16"/>
    </row>
    <row r="26" spans="1:6" x14ac:dyDescent="0.2">
      <c r="A26" s="4"/>
      <c r="B26" s="10"/>
      <c r="C26" s="10"/>
      <c r="D26" s="10"/>
      <c r="E26" s="10"/>
    </row>
    <row r="27" spans="1:6" x14ac:dyDescent="0.2">
      <c r="A27" s="18" t="s">
        <v>12</v>
      </c>
      <c r="B27" s="19">
        <f>B20-B92</f>
        <v>109724.004</v>
      </c>
      <c r="C27" s="19"/>
      <c r="D27" s="19"/>
      <c r="E27" s="19"/>
      <c r="F27" s="20"/>
    </row>
    <row r="28" spans="1:6" x14ac:dyDescent="0.2">
      <c r="A28" s="2"/>
    </row>
    <row r="29" spans="1:6" x14ac:dyDescent="0.2">
      <c r="A29" s="2"/>
    </row>
    <row r="30" spans="1:6" x14ac:dyDescent="0.2">
      <c r="A30" s="7" t="s">
        <v>13</v>
      </c>
      <c r="B30" s="7"/>
      <c r="C30" s="7"/>
      <c r="D30" s="7"/>
      <c r="E30" s="7"/>
      <c r="F30" s="21"/>
    </row>
    <row r="31" spans="1:6" x14ac:dyDescent="0.2">
      <c r="B31" s="3"/>
      <c r="C31" s="3"/>
      <c r="D31" s="3"/>
      <c r="E31" s="3"/>
      <c r="F31" s="22"/>
    </row>
    <row r="32" spans="1:6" x14ac:dyDescent="0.2">
      <c r="A32" s="2" t="s">
        <v>14</v>
      </c>
      <c r="C32" s="23"/>
      <c r="D32" s="23">
        <v>45382</v>
      </c>
      <c r="E32" s="23">
        <v>45016</v>
      </c>
      <c r="F32" s="24"/>
    </row>
    <row r="33" spans="1:6" ht="30" customHeight="1" x14ac:dyDescent="0.2">
      <c r="A33" s="125">
        <v>45473</v>
      </c>
      <c r="C33" s="104"/>
      <c r="D33" s="104" t="s">
        <v>238</v>
      </c>
      <c r="E33" s="104" t="s">
        <v>238</v>
      </c>
      <c r="F33" s="24"/>
    </row>
    <row r="34" spans="1:6" ht="48" hidden="1" customHeight="1" x14ac:dyDescent="0.2">
      <c r="A34" s="1" t="s">
        <v>85</v>
      </c>
      <c r="B34" s="126" t="s">
        <v>346</v>
      </c>
      <c r="C34" s="126"/>
      <c r="D34" s="127" t="s">
        <v>347</v>
      </c>
      <c r="E34" s="127"/>
      <c r="F34" s="24"/>
    </row>
    <row r="35" spans="1:6" ht="30" customHeight="1" x14ac:dyDescent="0.2">
      <c r="A35" s="1"/>
      <c r="B35" s="104" t="s">
        <v>348</v>
      </c>
      <c r="C35" s="126"/>
      <c r="D35" s="126"/>
      <c r="E35" s="126"/>
      <c r="F35" s="24"/>
    </row>
    <row r="36" spans="1:6" ht="15" customHeight="1" x14ac:dyDescent="0.2">
      <c r="A36" s="1"/>
      <c r="B36" s="126"/>
      <c r="C36" s="126"/>
      <c r="D36" s="126"/>
      <c r="E36" s="126"/>
      <c r="F36" s="24"/>
    </row>
    <row r="37" spans="1:6" x14ac:dyDescent="0.2">
      <c r="A37" s="2" t="s">
        <v>15</v>
      </c>
      <c r="B37" s="24"/>
      <c r="C37" s="24"/>
      <c r="D37" s="24"/>
      <c r="E37" s="24"/>
      <c r="F37" s="26"/>
    </row>
    <row r="38" spans="1:6" x14ac:dyDescent="0.2">
      <c r="A38" s="13"/>
      <c r="B38" s="24"/>
      <c r="C38" s="24"/>
      <c r="D38" s="24"/>
      <c r="E38" s="24"/>
      <c r="F38" s="24"/>
    </row>
    <row r="39" spans="1:6" ht="17" x14ac:dyDescent="0.2">
      <c r="A39" s="14" t="s">
        <v>16</v>
      </c>
      <c r="B39" s="128">
        <v>48900</v>
      </c>
      <c r="C39" s="128"/>
      <c r="D39" s="27">
        <v>44351.35</v>
      </c>
      <c r="E39" s="27">
        <v>48571.042999999998</v>
      </c>
      <c r="F39" s="16" t="s">
        <v>349</v>
      </c>
    </row>
    <row r="40" spans="1:6" x14ac:dyDescent="0.2">
      <c r="A40" s="14" t="s">
        <v>18</v>
      </c>
      <c r="B40" s="129"/>
      <c r="C40" s="128"/>
      <c r="D40" s="27"/>
      <c r="E40" s="27"/>
      <c r="F40" s="16"/>
    </row>
    <row r="41" spans="1:6" x14ac:dyDescent="0.2">
      <c r="A41" s="1" t="s">
        <v>19</v>
      </c>
      <c r="B41" s="129"/>
      <c r="C41" s="128"/>
      <c r="D41" s="27">
        <v>15211.95</v>
      </c>
      <c r="E41" s="27">
        <v>22471.095000000001</v>
      </c>
      <c r="F41" s="16"/>
    </row>
    <row r="42" spans="1:6" ht="17" x14ac:dyDescent="0.2">
      <c r="A42" s="1" t="s">
        <v>350</v>
      </c>
      <c r="B42" s="128">
        <v>27100</v>
      </c>
      <c r="C42" s="128"/>
      <c r="D42" s="27"/>
      <c r="E42" s="27"/>
      <c r="F42" s="16" t="s">
        <v>349</v>
      </c>
    </row>
    <row r="43" spans="1:6" x14ac:dyDescent="0.2">
      <c r="A43" s="14"/>
      <c r="B43" s="129"/>
      <c r="C43" s="128"/>
      <c r="D43" s="27"/>
      <c r="E43" s="27"/>
      <c r="F43" s="11"/>
    </row>
    <row r="44" spans="1:6" x14ac:dyDescent="0.2">
      <c r="A44" s="1" t="s">
        <v>20</v>
      </c>
      <c r="B44" s="129"/>
      <c r="C44" s="128"/>
      <c r="D44" s="27"/>
      <c r="E44" s="27"/>
      <c r="F44" s="11"/>
    </row>
    <row r="45" spans="1:6" x14ac:dyDescent="0.2">
      <c r="A45" s="14"/>
      <c r="B45" s="129"/>
      <c r="C45" s="128"/>
      <c r="D45" s="27"/>
      <c r="E45" s="27"/>
      <c r="F45" s="11"/>
    </row>
    <row r="46" spans="1:6" x14ac:dyDescent="0.2">
      <c r="A46" s="14" t="s">
        <v>21</v>
      </c>
      <c r="B46" s="129"/>
      <c r="C46" s="128"/>
      <c r="D46" s="27">
        <v>-9.9320000000000004</v>
      </c>
      <c r="E46" s="27">
        <v>-20.396000000000001</v>
      </c>
      <c r="F46" s="16"/>
    </row>
    <row r="47" spans="1:6" x14ac:dyDescent="0.2">
      <c r="A47" s="14" t="s">
        <v>22</v>
      </c>
      <c r="B47" s="129"/>
      <c r="C47" s="128"/>
      <c r="D47" s="27"/>
      <c r="E47" s="27"/>
      <c r="F47" s="11"/>
    </row>
    <row r="48" spans="1:6" x14ac:dyDescent="0.2">
      <c r="A48" s="14"/>
      <c r="B48" s="129"/>
      <c r="C48" s="128"/>
      <c r="D48" s="27"/>
      <c r="E48" s="27"/>
      <c r="F48" s="11"/>
    </row>
    <row r="49" spans="1:6" x14ac:dyDescent="0.2">
      <c r="A49" s="14" t="s">
        <v>23</v>
      </c>
      <c r="B49" s="129"/>
      <c r="C49" s="128"/>
      <c r="D49" s="27"/>
      <c r="E49" s="27"/>
      <c r="F49" s="11"/>
    </row>
    <row r="50" spans="1:6" ht="34" x14ac:dyDescent="0.2">
      <c r="A50" s="14" t="s">
        <v>24</v>
      </c>
      <c r="B50" s="129"/>
      <c r="C50" s="128"/>
      <c r="D50" s="27">
        <v>2369</v>
      </c>
      <c r="E50" s="27"/>
      <c r="F50" s="16" t="s">
        <v>351</v>
      </c>
    </row>
    <row r="51" spans="1:6" x14ac:dyDescent="0.2">
      <c r="A51" s="14" t="s">
        <v>25</v>
      </c>
      <c r="B51" s="129"/>
      <c r="C51" s="128"/>
      <c r="D51" s="27">
        <v>638.34199999999998</v>
      </c>
      <c r="E51" s="27"/>
      <c r="F51" s="16"/>
    </row>
    <row r="52" spans="1:6" x14ac:dyDescent="0.2">
      <c r="A52" s="14" t="s">
        <v>26</v>
      </c>
      <c r="B52" s="129"/>
      <c r="C52" s="128"/>
      <c r="D52" s="27"/>
      <c r="E52" s="27"/>
      <c r="F52" s="11"/>
    </row>
    <row r="53" spans="1:6" x14ac:dyDescent="0.2">
      <c r="A53" s="14"/>
      <c r="B53" s="129"/>
      <c r="C53" s="128"/>
      <c r="D53" s="27"/>
      <c r="E53" s="27"/>
      <c r="F53" s="11"/>
    </row>
    <row r="54" spans="1:6" x14ac:dyDescent="0.2">
      <c r="A54" s="14" t="s">
        <v>27</v>
      </c>
      <c r="B54" s="129"/>
      <c r="C54" s="128"/>
      <c r="D54" s="27"/>
      <c r="E54" s="27"/>
      <c r="F54" s="16"/>
    </row>
    <row r="55" spans="1:6" x14ac:dyDescent="0.2">
      <c r="A55" s="14" t="s">
        <v>28</v>
      </c>
      <c r="B55" s="129"/>
      <c r="C55" s="128"/>
      <c r="D55" s="27"/>
      <c r="E55" s="27"/>
      <c r="F55" s="11"/>
    </row>
    <row r="56" spans="1:6" x14ac:dyDescent="0.2">
      <c r="A56" s="14" t="s">
        <v>29</v>
      </c>
      <c r="B56" s="129"/>
      <c r="C56" s="128"/>
      <c r="D56" s="27"/>
      <c r="E56" s="27"/>
      <c r="F56" s="16"/>
    </row>
    <row r="57" spans="1:6" x14ac:dyDescent="0.2">
      <c r="A57" s="14" t="s">
        <v>30</v>
      </c>
      <c r="B57" s="129"/>
      <c r="C57" s="128"/>
      <c r="D57" s="27"/>
      <c r="E57" s="27"/>
      <c r="F57" s="16"/>
    </row>
    <row r="58" spans="1:6" x14ac:dyDescent="0.2">
      <c r="A58" s="14"/>
      <c r="B58" s="129"/>
      <c r="C58" s="128"/>
      <c r="D58" s="27"/>
      <c r="E58" s="27"/>
      <c r="F58" s="11"/>
    </row>
    <row r="59" spans="1:6" ht="51" x14ac:dyDescent="0.2">
      <c r="A59" s="14" t="s">
        <v>31</v>
      </c>
      <c r="B59" s="128">
        <v>191</v>
      </c>
      <c r="C59" s="128"/>
      <c r="D59" s="27">
        <v>190.88800000000001</v>
      </c>
      <c r="E59" s="27">
        <f>176.287+39.818</f>
        <v>216.10500000000002</v>
      </c>
      <c r="F59" s="16" t="s">
        <v>352</v>
      </c>
    </row>
    <row r="60" spans="1:6" x14ac:dyDescent="0.2">
      <c r="A60" s="14"/>
      <c r="B60" s="129"/>
      <c r="C60" s="128"/>
      <c r="D60" s="27"/>
      <c r="E60" s="27"/>
      <c r="F60" s="11"/>
    </row>
    <row r="61" spans="1:6" x14ac:dyDescent="0.2">
      <c r="A61" s="14" t="s">
        <v>33</v>
      </c>
      <c r="B61" s="27">
        <f>SUM(B59)</f>
        <v>191</v>
      </c>
      <c r="C61" s="27"/>
      <c r="D61" s="27">
        <f>SUM(D46:D59)</f>
        <v>3188.2980000000002</v>
      </c>
      <c r="E61" s="27">
        <f>SUM(E46:E59)</f>
        <v>195.709</v>
      </c>
      <c r="F61" s="11"/>
    </row>
    <row r="62" spans="1:6" x14ac:dyDescent="0.2">
      <c r="A62" s="28"/>
      <c r="B62" s="29"/>
      <c r="C62" s="29"/>
      <c r="D62" s="29"/>
      <c r="E62" s="29"/>
      <c r="F62" s="30"/>
    </row>
    <row r="63" spans="1:6" x14ac:dyDescent="0.2">
      <c r="A63" s="31" t="s">
        <v>13</v>
      </c>
      <c r="B63" s="32">
        <f>B42+B61</f>
        <v>27291</v>
      </c>
      <c r="C63" s="32"/>
      <c r="D63" s="32">
        <f>D41+D61</f>
        <v>18400.248</v>
      </c>
      <c r="E63" s="32">
        <f>E41+E61</f>
        <v>22666.804</v>
      </c>
      <c r="F63" s="33"/>
    </row>
    <row r="64" spans="1:6" x14ac:dyDescent="0.2">
      <c r="B64" s="40"/>
      <c r="C64" s="40"/>
      <c r="D64" s="10"/>
      <c r="E64" s="10"/>
      <c r="F64" s="11"/>
    </row>
    <row r="65" spans="1:6" x14ac:dyDescent="0.2">
      <c r="B65" s="3"/>
      <c r="C65" s="3"/>
      <c r="D65" s="3"/>
      <c r="E65" s="3"/>
      <c r="F65" s="10"/>
    </row>
    <row r="66" spans="1:6" x14ac:dyDescent="0.2">
      <c r="A66" s="34" t="s">
        <v>34</v>
      </c>
      <c r="B66" s="35">
        <f>ROUND((B27/B39),1)</f>
        <v>2.2000000000000002</v>
      </c>
      <c r="C66" s="130"/>
      <c r="D66" s="54">
        <f>ROUND((B27/D39),1)</f>
        <v>2.5</v>
      </c>
      <c r="E66" s="35">
        <f>ROUND((B27/E39),1)</f>
        <v>2.2999999999999998</v>
      </c>
      <c r="F66" s="10"/>
    </row>
    <row r="67" spans="1:6" x14ac:dyDescent="0.2">
      <c r="A67" s="34" t="s">
        <v>35</v>
      </c>
      <c r="B67" s="63" t="s">
        <v>100</v>
      </c>
      <c r="C67" s="131"/>
      <c r="D67" s="54">
        <f>ROUND((B27/D41),1)</f>
        <v>7.2</v>
      </c>
      <c r="E67" s="35">
        <f>ROUND((B27/E41),1)</f>
        <v>4.9000000000000004</v>
      </c>
      <c r="F67" s="10"/>
    </row>
    <row r="68" spans="1:6" x14ac:dyDescent="0.2">
      <c r="A68" s="34" t="s">
        <v>36</v>
      </c>
      <c r="B68" s="35">
        <f>ROUND((B27/B63),1)</f>
        <v>4</v>
      </c>
      <c r="C68" s="130"/>
      <c r="D68" s="54">
        <f>ROUND((B27/D63),1)</f>
        <v>6</v>
      </c>
      <c r="E68" s="35">
        <f>ROUND((B27/E63),1)</f>
        <v>4.8</v>
      </c>
      <c r="F68" s="10"/>
    </row>
    <row r="71" spans="1:6" x14ac:dyDescent="0.2">
      <c r="A71" s="7" t="s">
        <v>37</v>
      </c>
      <c r="B71" s="8"/>
      <c r="C71" s="8"/>
      <c r="D71" s="8"/>
      <c r="E71" s="8"/>
      <c r="F71" s="9"/>
    </row>
    <row r="72" spans="1:6" x14ac:dyDescent="0.2">
      <c r="F72" s="10"/>
    </row>
    <row r="73" spans="1:6" x14ac:dyDescent="0.2">
      <c r="A73" s="14" t="s">
        <v>347</v>
      </c>
    </row>
    <row r="74" spans="1:6" x14ac:dyDescent="0.2">
      <c r="A74" s="14" t="s">
        <v>346</v>
      </c>
    </row>
    <row r="75" spans="1:6" x14ac:dyDescent="0.2">
      <c r="A75" t="s">
        <v>353</v>
      </c>
    </row>
    <row r="76" spans="1:6" x14ac:dyDescent="0.2">
      <c r="A76" t="s">
        <v>354</v>
      </c>
      <c r="F76" s="11"/>
    </row>
    <row r="77" spans="1:6" x14ac:dyDescent="0.2">
      <c r="F77" s="11"/>
    </row>
    <row r="78" spans="1:6" x14ac:dyDescent="0.2">
      <c r="A78" s="36"/>
      <c r="B78" s="36"/>
      <c r="C78" s="36"/>
      <c r="D78" s="36"/>
      <c r="E78" s="36"/>
      <c r="F78" s="9"/>
    </row>
    <row r="79" spans="1:6" x14ac:dyDescent="0.2">
      <c r="F79" s="37"/>
    </row>
    <row r="80" spans="1:6" x14ac:dyDescent="0.2">
      <c r="F80" s="37"/>
    </row>
    <row r="81" spans="1:6" x14ac:dyDescent="0.2">
      <c r="B81" s="3" t="s">
        <v>3</v>
      </c>
      <c r="C81" s="3" t="s">
        <v>60</v>
      </c>
      <c r="D81" s="3"/>
      <c r="E81" s="3"/>
    </row>
    <row r="82" spans="1:6" x14ac:dyDescent="0.2">
      <c r="B82" s="3"/>
      <c r="C82" s="3"/>
      <c r="D82" s="3"/>
      <c r="E82" s="3"/>
    </row>
    <row r="83" spans="1:6" x14ac:dyDescent="0.2">
      <c r="B83" s="5" t="s">
        <v>5</v>
      </c>
      <c r="C83" s="5" t="s">
        <v>5</v>
      </c>
      <c r="D83" s="5"/>
      <c r="E83" s="5"/>
    </row>
    <row r="84" spans="1:6" x14ac:dyDescent="0.2">
      <c r="B84" s="5"/>
      <c r="C84" s="5"/>
      <c r="D84" s="5"/>
      <c r="E84" s="5"/>
    </row>
    <row r="85" spans="1:6" x14ac:dyDescent="0.2">
      <c r="B85" s="38">
        <v>45594</v>
      </c>
      <c r="C85" s="38">
        <v>45594</v>
      </c>
      <c r="D85" s="38"/>
      <c r="E85" s="38"/>
    </row>
    <row r="86" spans="1:6" x14ac:dyDescent="0.2">
      <c r="A86" s="2" t="s">
        <v>61</v>
      </c>
      <c r="B86" s="5"/>
      <c r="C86" s="5"/>
      <c r="D86" s="5"/>
      <c r="E86" s="5"/>
    </row>
    <row r="87" spans="1:6" x14ac:dyDescent="0.2">
      <c r="A87" s="39">
        <f>A12</f>
        <v>7.2539999999999993E-2</v>
      </c>
      <c r="B87" s="5"/>
      <c r="C87" s="5"/>
      <c r="D87" s="5"/>
      <c r="E87" s="5"/>
      <c r="F87" s="11" t="s">
        <v>343</v>
      </c>
    </row>
    <row r="89" spans="1:6" ht="34" x14ac:dyDescent="0.2">
      <c r="A89" s="14" t="s">
        <v>44</v>
      </c>
      <c r="B89" s="15">
        <f>C89*A87</f>
        <v>6956.5859999999993</v>
      </c>
      <c r="C89" s="15">
        <v>95900</v>
      </c>
      <c r="D89" s="15"/>
      <c r="E89" s="15"/>
      <c r="F89" s="16" t="s">
        <v>344</v>
      </c>
    </row>
    <row r="90" spans="1:6" x14ac:dyDescent="0.2">
      <c r="A90" s="14" t="s">
        <v>45</v>
      </c>
      <c r="B90" s="15"/>
      <c r="C90" s="15"/>
      <c r="D90" s="15"/>
      <c r="E90" s="15"/>
      <c r="F90" s="16"/>
    </row>
    <row r="91" spans="1:6" x14ac:dyDescent="0.2">
      <c r="A91" t="s">
        <v>46</v>
      </c>
      <c r="B91" s="29"/>
      <c r="C91" s="29"/>
      <c r="D91" s="40"/>
      <c r="E91" s="40"/>
      <c r="F91" s="16"/>
    </row>
    <row r="92" spans="1:6" x14ac:dyDescent="0.2">
      <c r="A92" s="2" t="s">
        <v>11</v>
      </c>
      <c r="B92" s="41">
        <f>SUM(B89:B91)</f>
        <v>6956.5859999999993</v>
      </c>
      <c r="C92" s="41">
        <f>SUM(C89:C91)</f>
        <v>95900</v>
      </c>
      <c r="D92" s="41"/>
      <c r="E92" s="41"/>
    </row>
    <row r="95" spans="1:6" x14ac:dyDescent="0.2">
      <c r="A95" s="42" t="s">
        <v>47</v>
      </c>
    </row>
    <row r="99" spans="2:12" x14ac:dyDescent="0.2">
      <c r="H99" s="16"/>
      <c r="I99" s="16"/>
      <c r="J99" s="16"/>
      <c r="K99" s="16"/>
      <c r="L99" s="16"/>
    </row>
    <row r="102" spans="2:12" x14ac:dyDescent="0.2">
      <c r="B102" s="43"/>
      <c r="C102" s="43"/>
      <c r="D102" s="43"/>
      <c r="E102" s="43"/>
    </row>
    <row r="103" spans="2:12" x14ac:dyDescent="0.2">
      <c r="B103" s="43"/>
      <c r="C103" s="43"/>
      <c r="D103" s="43"/>
      <c r="E103" s="43"/>
    </row>
    <row r="107" spans="2:12" x14ac:dyDescent="0.2">
      <c r="B107" s="43"/>
      <c r="C107" s="43"/>
    </row>
  </sheetData>
  <sheetProtection algorithmName="SHA-512" hashValue="H2kiOMfkpItQbxcn7JZDhQUVLOsNefgJ56AfD8sQHPCqNfex8/P2P+CAGrJkx1lVGeEJIbmAvHM9aPqGritSyw==" saltValue="IvkXt0dY9vH3J7Onb2raxA==" spinCount="100000" sheet="1" objects="1" scenarios="1"/>
  <mergeCells count="1">
    <mergeCell ref="D34:E34"/>
  </mergeCells>
  <pageMargins left="0.7" right="0.7" top="0.75" bottom="0.75" header="0.3" footer="0.3"/>
  <pageSetup paperSize="9" scale="47" orientation="portrait" horizontalDpi="0" verticalDpi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2F308-E25C-FD4F-B06F-6A0EF888B7E5}">
  <sheetPr>
    <pageSetUpPr fitToPage="1"/>
  </sheetPr>
  <dimension ref="A1:J10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355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45594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8</v>
      </c>
      <c r="B12" s="15">
        <v>6250</v>
      </c>
      <c r="C12" s="15"/>
      <c r="D12" s="16" t="s">
        <v>356</v>
      </c>
    </row>
    <row r="13" spans="1:4" x14ac:dyDescent="0.2">
      <c r="A13" s="14"/>
      <c r="B13" s="15"/>
      <c r="C13" s="15"/>
      <c r="D13" s="16"/>
    </row>
    <row r="14" spans="1:4" ht="17" x14ac:dyDescent="0.2">
      <c r="A14" s="14" t="s">
        <v>50</v>
      </c>
      <c r="B14" s="44">
        <f>(254237*2.95)/1000</f>
        <v>749.99914999999999</v>
      </c>
      <c r="C14" s="15"/>
      <c r="D14" s="16" t="s">
        <v>357</v>
      </c>
    </row>
    <row r="15" spans="1:4" x14ac:dyDescent="0.2">
      <c r="A15" s="14"/>
      <c r="B15" s="44"/>
      <c r="C15" s="15"/>
      <c r="D15" s="16"/>
    </row>
    <row r="16" spans="1:4" ht="51" x14ac:dyDescent="0.2">
      <c r="A16" s="14" t="s">
        <v>51</v>
      </c>
      <c r="B16" s="45">
        <v>1000</v>
      </c>
      <c r="C16" s="15"/>
      <c r="D16" s="16" t="s">
        <v>358</v>
      </c>
    </row>
    <row r="17" spans="1:4" x14ac:dyDescent="0.2">
      <c r="A17" s="14"/>
      <c r="B17" s="44"/>
      <c r="C17" s="15"/>
      <c r="D17" s="16"/>
    </row>
    <row r="18" spans="1:4" x14ac:dyDescent="0.2">
      <c r="A18" s="14"/>
      <c r="B18" s="15"/>
      <c r="C18" s="15"/>
      <c r="D18" s="16"/>
    </row>
    <row r="19" spans="1:4" x14ac:dyDescent="0.2">
      <c r="A19" s="1" t="s">
        <v>53</v>
      </c>
      <c r="B19" s="15">
        <f>SUM(B12:B16)</f>
        <v>7999.9991499999996</v>
      </c>
      <c r="C19" s="15"/>
      <c r="D19" s="16"/>
    </row>
    <row r="20" spans="1:4" x14ac:dyDescent="0.2">
      <c r="A20" s="14"/>
      <c r="B20" s="15"/>
      <c r="C20" s="15"/>
      <c r="D20" s="16"/>
    </row>
    <row r="21" spans="1:4" hidden="1" x14ac:dyDescent="0.2">
      <c r="A21" s="17" t="s">
        <v>10</v>
      </c>
      <c r="B21" s="15"/>
      <c r="C21" s="15"/>
      <c r="D21" s="16"/>
    </row>
    <row r="22" spans="1:4" hidden="1" x14ac:dyDescent="0.2">
      <c r="A22" s="14"/>
      <c r="B22" s="15"/>
      <c r="C22" s="15"/>
      <c r="D22" s="16"/>
    </row>
    <row r="23" spans="1:4" hidden="1" x14ac:dyDescent="0.2">
      <c r="A23" s="14"/>
      <c r="B23" s="15"/>
      <c r="C23" s="15"/>
      <c r="D23" s="16"/>
    </row>
    <row r="24" spans="1:4" hidden="1" x14ac:dyDescent="0.2">
      <c r="A24" s="14"/>
      <c r="B24" s="15"/>
      <c r="C24" s="15"/>
      <c r="D24" s="16"/>
    </row>
    <row r="25" spans="1:4" x14ac:dyDescent="0.2">
      <c r="A25" s="4"/>
      <c r="B25" s="10"/>
      <c r="C25" s="10"/>
    </row>
    <row r="26" spans="1:4" x14ac:dyDescent="0.2">
      <c r="A26" s="18" t="s">
        <v>12</v>
      </c>
      <c r="B26" s="19">
        <f>B19-B99</f>
        <v>7999.9991499999996</v>
      </c>
      <c r="C26" s="19"/>
      <c r="D26" s="20"/>
    </row>
    <row r="27" spans="1:4" x14ac:dyDescent="0.2">
      <c r="A27" s="2"/>
    </row>
    <row r="28" spans="1:4" x14ac:dyDescent="0.2">
      <c r="A28" s="2"/>
    </row>
    <row r="29" spans="1:4" x14ac:dyDescent="0.2">
      <c r="A29" s="7" t="s">
        <v>13</v>
      </c>
      <c r="B29" s="7"/>
      <c r="C29" s="7"/>
      <c r="D29" s="21"/>
    </row>
    <row r="30" spans="1:4" ht="17" thickBot="1" x14ac:dyDescent="0.25">
      <c r="B30" s="3"/>
      <c r="C30" s="3"/>
      <c r="D30" s="22"/>
    </row>
    <row r="31" spans="1:4" x14ac:dyDescent="0.2">
      <c r="A31" s="2" t="s">
        <v>14</v>
      </c>
      <c r="B31" s="56">
        <v>45535</v>
      </c>
      <c r="C31" s="23">
        <v>45169</v>
      </c>
      <c r="D31" s="24"/>
    </row>
    <row r="32" spans="1:4" x14ac:dyDescent="0.2">
      <c r="A32" s="2"/>
      <c r="B32" s="132"/>
      <c r="C32" s="23"/>
      <c r="D32" s="24"/>
    </row>
    <row r="33" spans="1:4" x14ac:dyDescent="0.2">
      <c r="B33" s="133"/>
    </row>
    <row r="34" spans="1:4" x14ac:dyDescent="0.2">
      <c r="A34" s="2" t="s">
        <v>15</v>
      </c>
      <c r="B34" s="58"/>
      <c r="C34" s="24"/>
      <c r="D34" s="24"/>
    </row>
    <row r="35" spans="1:4" x14ac:dyDescent="0.2">
      <c r="A35" s="26"/>
      <c r="B35" s="58"/>
      <c r="C35" s="24"/>
      <c r="D35" s="26"/>
    </row>
    <row r="36" spans="1:4" ht="34" x14ac:dyDescent="0.2">
      <c r="A36" s="14" t="s">
        <v>16</v>
      </c>
      <c r="B36" s="48">
        <v>10100</v>
      </c>
      <c r="C36" s="27">
        <v>11265.248</v>
      </c>
      <c r="D36" s="16" t="s">
        <v>359</v>
      </c>
    </row>
    <row r="37" spans="1:4" x14ac:dyDescent="0.2">
      <c r="A37" s="14" t="s">
        <v>18</v>
      </c>
      <c r="B37" s="48"/>
      <c r="C37" s="27"/>
      <c r="D37" s="16"/>
    </row>
    <row r="38" spans="1:4" ht="34" x14ac:dyDescent="0.2">
      <c r="A38" s="1" t="s">
        <v>19</v>
      </c>
      <c r="B38" s="134">
        <f>B39+B58</f>
        <v>1827.9939999999999</v>
      </c>
      <c r="C38" s="27">
        <v>2070.7910000000002</v>
      </c>
      <c r="D38" s="16" t="s">
        <v>360</v>
      </c>
    </row>
    <row r="39" spans="1:4" ht="34" x14ac:dyDescent="0.2">
      <c r="A39" s="1" t="s">
        <v>93</v>
      </c>
      <c r="B39" s="48">
        <v>1800</v>
      </c>
      <c r="C39" s="27">
        <v>2042.797</v>
      </c>
      <c r="D39" s="16" t="s">
        <v>361</v>
      </c>
    </row>
    <row r="40" spans="1:4" x14ac:dyDescent="0.2">
      <c r="A40" s="14"/>
      <c r="B40" s="48"/>
      <c r="C40" s="27"/>
      <c r="D40" s="11"/>
    </row>
    <row r="41" spans="1:4" x14ac:dyDescent="0.2">
      <c r="A41" s="1" t="s">
        <v>20</v>
      </c>
      <c r="B41" s="48"/>
      <c r="C41" s="27"/>
      <c r="D41" s="11"/>
    </row>
    <row r="42" spans="1:4" x14ac:dyDescent="0.2">
      <c r="A42" s="14"/>
      <c r="B42" s="48"/>
      <c r="C42" s="27"/>
      <c r="D42" s="11"/>
    </row>
    <row r="43" spans="1:4" x14ac:dyDescent="0.2">
      <c r="A43" s="14" t="s">
        <v>21</v>
      </c>
      <c r="B43" s="48"/>
      <c r="C43" s="27"/>
      <c r="D43" s="16"/>
    </row>
    <row r="44" spans="1:4" x14ac:dyDescent="0.2">
      <c r="A44" s="14" t="s">
        <v>22</v>
      </c>
      <c r="B44" s="48"/>
      <c r="C44" s="27"/>
      <c r="D44" s="11"/>
    </row>
    <row r="45" spans="1:4" x14ac:dyDescent="0.2">
      <c r="A45" s="14"/>
      <c r="B45" s="48"/>
      <c r="C45" s="27"/>
      <c r="D45" s="11"/>
    </row>
    <row r="46" spans="1:4" x14ac:dyDescent="0.2">
      <c r="A46" s="14" t="s">
        <v>23</v>
      </c>
      <c r="B46" s="48"/>
      <c r="C46" s="27"/>
      <c r="D46" s="11"/>
    </row>
    <row r="47" spans="1:4" x14ac:dyDescent="0.2">
      <c r="A47" s="14" t="s">
        <v>24</v>
      </c>
      <c r="B47" s="48"/>
      <c r="C47" s="27"/>
      <c r="D47" s="16"/>
    </row>
    <row r="48" spans="1:4" x14ac:dyDescent="0.2">
      <c r="A48" s="14" t="s">
        <v>25</v>
      </c>
      <c r="B48" s="48"/>
      <c r="C48" s="27"/>
      <c r="D48" s="11"/>
    </row>
    <row r="49" spans="1:4" x14ac:dyDescent="0.2">
      <c r="A49" s="14" t="s">
        <v>26</v>
      </c>
      <c r="B49" s="48"/>
      <c r="C49" s="27"/>
      <c r="D49" s="11"/>
    </row>
    <row r="50" spans="1:4" x14ac:dyDescent="0.2">
      <c r="A50" s="14"/>
      <c r="B50" s="48"/>
      <c r="C50" s="27"/>
      <c r="D50" s="11"/>
    </row>
    <row r="51" spans="1:4" x14ac:dyDescent="0.2">
      <c r="A51" s="14" t="s">
        <v>27</v>
      </c>
      <c r="B51" s="48"/>
      <c r="C51" s="27"/>
      <c r="D51" s="16"/>
    </row>
    <row r="52" spans="1:4" x14ac:dyDescent="0.2">
      <c r="A52" s="14" t="s">
        <v>28</v>
      </c>
      <c r="B52" s="48"/>
      <c r="C52" s="27"/>
      <c r="D52" s="11"/>
    </row>
    <row r="53" spans="1:4" x14ac:dyDescent="0.2">
      <c r="A53" s="14" t="s">
        <v>29</v>
      </c>
      <c r="B53" s="48"/>
      <c r="C53" s="27"/>
      <c r="D53" s="16"/>
    </row>
    <row r="54" spans="1:4" x14ac:dyDescent="0.2">
      <c r="A54" s="14" t="s">
        <v>30</v>
      </c>
      <c r="B54" s="48"/>
      <c r="C54" s="27"/>
      <c r="D54" s="16"/>
    </row>
    <row r="55" spans="1:4" x14ac:dyDescent="0.2">
      <c r="A55" s="14"/>
      <c r="B55" s="48"/>
      <c r="C55" s="27"/>
      <c r="D55" s="11"/>
    </row>
    <row r="56" spans="1:4" ht="51" x14ac:dyDescent="0.2">
      <c r="A56" s="14" t="s">
        <v>31</v>
      </c>
      <c r="B56" s="48">
        <f>C56</f>
        <v>197.24799999999999</v>
      </c>
      <c r="C56" s="27">
        <v>197.24799999999999</v>
      </c>
      <c r="D56" s="16" t="s">
        <v>362</v>
      </c>
    </row>
    <row r="57" spans="1:4" x14ac:dyDescent="0.2">
      <c r="A57" s="14"/>
      <c r="B57" s="48"/>
      <c r="C57" s="27"/>
      <c r="D57" s="16"/>
    </row>
    <row r="58" spans="1:4" ht="51" x14ac:dyDescent="0.2">
      <c r="A58" s="14" t="s">
        <v>363</v>
      </c>
      <c r="B58" s="48">
        <f>C58</f>
        <v>27.994</v>
      </c>
      <c r="C58" s="27">
        <v>27.994</v>
      </c>
      <c r="D58" s="16" t="s">
        <v>364</v>
      </c>
    </row>
    <row r="59" spans="1:4" x14ac:dyDescent="0.2">
      <c r="A59" s="14"/>
      <c r="B59" s="48"/>
      <c r="C59" s="27"/>
      <c r="D59" s="16"/>
    </row>
    <row r="60" spans="1:4" x14ac:dyDescent="0.2">
      <c r="A60" s="14"/>
      <c r="B60" s="48"/>
      <c r="C60" s="27"/>
      <c r="D60" s="11"/>
    </row>
    <row r="61" spans="1:4" x14ac:dyDescent="0.2">
      <c r="A61" s="14" t="s">
        <v>33</v>
      </c>
      <c r="B61" s="48">
        <f>SUM(B43:B58)</f>
        <v>225.24199999999999</v>
      </c>
      <c r="C61" s="27">
        <f>SUM(C43:C58)</f>
        <v>225.24199999999999</v>
      </c>
      <c r="D61" s="11"/>
    </row>
    <row r="62" spans="1:4" x14ac:dyDescent="0.2">
      <c r="A62" s="28"/>
      <c r="B62" s="49"/>
      <c r="C62" s="29"/>
      <c r="D62" s="30"/>
    </row>
    <row r="63" spans="1:4" x14ac:dyDescent="0.2">
      <c r="A63" s="31" t="s">
        <v>13</v>
      </c>
      <c r="B63" s="50">
        <f>B39+B61</f>
        <v>2025.242</v>
      </c>
      <c r="C63" s="32">
        <f>C39+C61</f>
        <v>2268.0390000000002</v>
      </c>
      <c r="D63" s="33"/>
    </row>
    <row r="64" spans="1:4" x14ac:dyDescent="0.2">
      <c r="B64" s="51"/>
      <c r="C64" s="10"/>
      <c r="D64" s="11"/>
    </row>
    <row r="65" spans="1:4" x14ac:dyDescent="0.2">
      <c r="B65" s="52"/>
      <c r="C65" s="3"/>
      <c r="D65" s="10"/>
    </row>
    <row r="66" spans="1:4" x14ac:dyDescent="0.2">
      <c r="A66" s="34" t="s">
        <v>34</v>
      </c>
      <c r="B66" s="53">
        <f>ROUND((B26/B36),1)</f>
        <v>0.8</v>
      </c>
      <c r="C66" s="54">
        <f>ROUND((B26/C36),1)</f>
        <v>0.7</v>
      </c>
      <c r="D66" s="10"/>
    </row>
    <row r="67" spans="1:4" x14ac:dyDescent="0.2">
      <c r="A67" s="34" t="s">
        <v>35</v>
      </c>
      <c r="B67" s="53">
        <f>ROUND((B26/B38),1)</f>
        <v>4.4000000000000004</v>
      </c>
      <c r="C67" s="54">
        <f>ROUND((B26/C38),1)</f>
        <v>3.9</v>
      </c>
      <c r="D67" s="10"/>
    </row>
    <row r="68" spans="1:4" x14ac:dyDescent="0.2">
      <c r="A68" s="34" t="s">
        <v>36</v>
      </c>
      <c r="B68" s="53">
        <f>ROUND((B26/B63),1)</f>
        <v>4</v>
      </c>
      <c r="C68" s="54">
        <f>ROUND((B26/C63),1)</f>
        <v>3.5</v>
      </c>
      <c r="D68" s="10"/>
    </row>
    <row r="69" spans="1:4" ht="17" thickBot="1" x14ac:dyDescent="0.25">
      <c r="B69" s="55"/>
    </row>
    <row r="71" spans="1:4" x14ac:dyDescent="0.2">
      <c r="A71" s="7" t="s">
        <v>37</v>
      </c>
      <c r="B71" s="8"/>
      <c r="C71" s="8"/>
      <c r="D71" s="9"/>
    </row>
    <row r="72" spans="1:4" x14ac:dyDescent="0.2">
      <c r="D72" s="10"/>
    </row>
    <row r="73" spans="1:4" x14ac:dyDescent="0.2">
      <c r="A73" s="14" t="s">
        <v>365</v>
      </c>
    </row>
    <row r="74" spans="1:4" x14ac:dyDescent="0.2">
      <c r="A74" s="14" t="s">
        <v>366</v>
      </c>
    </row>
    <row r="75" spans="1:4" x14ac:dyDescent="0.2">
      <c r="A75" t="s">
        <v>367</v>
      </c>
    </row>
    <row r="76" spans="1:4" x14ac:dyDescent="0.2">
      <c r="D76" s="11"/>
    </row>
    <row r="77" spans="1:4" x14ac:dyDescent="0.2">
      <c r="A77" s="36"/>
      <c r="B77" s="36"/>
      <c r="C77" s="36"/>
      <c r="D77" s="9"/>
    </row>
    <row r="78" spans="1:4" x14ac:dyDescent="0.2">
      <c r="D78" s="37"/>
    </row>
    <row r="79" spans="1:4" x14ac:dyDescent="0.2">
      <c r="D79" s="37"/>
    </row>
    <row r="80" spans="1:4" hidden="1" x14ac:dyDescent="0.2">
      <c r="B80" s="3" t="s">
        <v>3</v>
      </c>
      <c r="C80" s="3"/>
    </row>
    <row r="81" spans="1:4" hidden="1" x14ac:dyDescent="0.2">
      <c r="B81" s="3"/>
      <c r="C81" s="3"/>
    </row>
    <row r="82" spans="1:4" hidden="1" x14ac:dyDescent="0.2">
      <c r="B82" s="5" t="s">
        <v>5</v>
      </c>
      <c r="C82" s="5"/>
    </row>
    <row r="83" spans="1:4" hidden="1" x14ac:dyDescent="0.2">
      <c r="B83" s="5"/>
      <c r="C83" s="5"/>
    </row>
    <row r="84" spans="1:4" hidden="1" x14ac:dyDescent="0.2">
      <c r="B84" s="38" t="s">
        <v>84</v>
      </c>
      <c r="C84" s="38"/>
    </row>
    <row r="85" spans="1:4" hidden="1" x14ac:dyDescent="0.2">
      <c r="A85" s="2" t="s">
        <v>15</v>
      </c>
      <c r="B85" s="5"/>
      <c r="C85" s="5"/>
    </row>
    <row r="86" spans="1:4" hidden="1" x14ac:dyDescent="0.2">
      <c r="A86" s="39"/>
      <c r="B86" s="5"/>
      <c r="C86" s="5"/>
    </row>
    <row r="87" spans="1:4" hidden="1" x14ac:dyDescent="0.2"/>
    <row r="88" spans="1:4" ht="17" hidden="1" x14ac:dyDescent="0.2">
      <c r="A88" s="14" t="s">
        <v>44</v>
      </c>
      <c r="B88" s="15">
        <v>0</v>
      </c>
      <c r="C88" s="15"/>
      <c r="D88" s="16" t="s">
        <v>85</v>
      </c>
    </row>
    <row r="89" spans="1:4" hidden="1" x14ac:dyDescent="0.2">
      <c r="A89" s="14" t="s">
        <v>45</v>
      </c>
      <c r="B89" s="15"/>
      <c r="C89" s="15"/>
      <c r="D89" s="16"/>
    </row>
    <row r="90" spans="1:4" hidden="1" x14ac:dyDescent="0.2">
      <c r="A90" t="s">
        <v>46</v>
      </c>
      <c r="B90" s="29"/>
      <c r="C90" s="40"/>
      <c r="D90" s="16"/>
    </row>
    <row r="91" spans="1:4" hidden="1" x14ac:dyDescent="0.2">
      <c r="A91" s="2" t="s">
        <v>71</v>
      </c>
      <c r="B91" s="41">
        <f>SUM(B88:B90)</f>
        <v>0</v>
      </c>
      <c r="C91" s="41"/>
    </row>
    <row r="92" spans="1:4" hidden="1" x14ac:dyDescent="0.2"/>
    <row r="93" spans="1:4" hidden="1" x14ac:dyDescent="0.2"/>
    <row r="94" spans="1:4" x14ac:dyDescent="0.2">
      <c r="A94" s="42" t="s">
        <v>47</v>
      </c>
    </row>
    <row r="98" spans="2:10" x14ac:dyDescent="0.2">
      <c r="F98" s="16"/>
      <c r="G98" s="16"/>
      <c r="H98" s="16"/>
      <c r="I98" s="16"/>
      <c r="J98" s="16"/>
    </row>
    <row r="101" spans="2:10" x14ac:dyDescent="0.2">
      <c r="B101" s="43"/>
      <c r="C101" s="43"/>
    </row>
    <row r="102" spans="2:10" x14ac:dyDescent="0.2">
      <c r="B102" s="43"/>
      <c r="C102" s="43"/>
    </row>
  </sheetData>
  <sheetProtection algorithmName="SHA-512" hashValue="fT/vdUhzuFhBRShYaYGvT4acnFYHswu6Uaos2+h2Jbed4MfbMgKNVDJbX1QyHJYmNLQ3aOgJu4inCF4Sbt4Hzg==" saltValue="CiIqCZ9ZP2GpJaAzd6wDxg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DDD1F-9FC3-C544-BA7F-CC0B2C4C3523}">
  <sheetPr>
    <pageSetUpPr fitToPage="1"/>
  </sheetPr>
  <dimension ref="A1:C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</cols>
  <sheetData>
    <row r="1" spans="1:3" x14ac:dyDescent="0.2">
      <c r="A1" s="1" t="s">
        <v>0</v>
      </c>
      <c r="B1" s="1" t="s">
        <v>368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45594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3075</v>
      </c>
      <c r="C12" s="16" t="s">
        <v>369</v>
      </c>
    </row>
    <row r="13" spans="1:3" ht="34" x14ac:dyDescent="0.2">
      <c r="A13" s="14" t="s">
        <v>52</v>
      </c>
      <c r="B13" s="15">
        <v>187</v>
      </c>
      <c r="C13" s="16" t="s">
        <v>369</v>
      </c>
    </row>
    <row r="14" spans="1:3" ht="34" x14ac:dyDescent="0.2">
      <c r="A14" s="14"/>
      <c r="B14" s="15"/>
      <c r="C14" s="16" t="s">
        <v>369</v>
      </c>
    </row>
    <row r="15" spans="1:3" ht="34" x14ac:dyDescent="0.2">
      <c r="A15" s="14" t="s">
        <v>381</v>
      </c>
      <c r="B15" s="45">
        <v>1300</v>
      </c>
      <c r="C15" s="16" t="s">
        <v>370</v>
      </c>
    </row>
    <row r="16" spans="1:3" x14ac:dyDescent="0.2">
      <c r="A16" s="14"/>
      <c r="B16" s="15"/>
      <c r="C16" s="16"/>
    </row>
    <row r="17" spans="1:3" x14ac:dyDescent="0.2">
      <c r="A17" s="1" t="s">
        <v>53</v>
      </c>
      <c r="B17" s="46">
        <f>SUM(B12:B15)</f>
        <v>4562</v>
      </c>
      <c r="C17" s="16"/>
    </row>
    <row r="18" spans="1:3" x14ac:dyDescent="0.2">
      <c r="A18" s="14"/>
      <c r="B18" s="15"/>
      <c r="C18" s="16"/>
    </row>
    <row r="19" spans="1:3" x14ac:dyDescent="0.2">
      <c r="A19" s="14"/>
      <c r="B19" s="15"/>
      <c r="C19" s="16"/>
    </row>
    <row r="20" spans="1:3" x14ac:dyDescent="0.2">
      <c r="A20" s="17" t="s">
        <v>10</v>
      </c>
      <c r="B20" s="15"/>
      <c r="C20" s="16"/>
    </row>
    <row r="21" spans="1:3" x14ac:dyDescent="0.2">
      <c r="A21" s="14"/>
      <c r="B21" s="15"/>
      <c r="C21" s="16"/>
    </row>
    <row r="22" spans="1:3" ht="34" x14ac:dyDescent="0.2">
      <c r="A22" s="14" t="s">
        <v>382</v>
      </c>
      <c r="B22" s="15">
        <v>-818</v>
      </c>
      <c r="C22" s="16" t="s">
        <v>369</v>
      </c>
    </row>
    <row r="23" spans="1:3" ht="34" x14ac:dyDescent="0.2">
      <c r="A23" s="14" t="s">
        <v>371</v>
      </c>
      <c r="B23" s="15">
        <f>-B88</f>
        <v>-514</v>
      </c>
      <c r="C23" s="16" t="s">
        <v>372</v>
      </c>
    </row>
    <row r="24" spans="1:3" x14ac:dyDescent="0.2">
      <c r="A24" s="14"/>
      <c r="B24" s="15"/>
      <c r="C24" s="16"/>
    </row>
    <row r="25" spans="1:3" x14ac:dyDescent="0.2">
      <c r="A25" s="4"/>
      <c r="B25" s="10"/>
    </row>
    <row r="26" spans="1:3" x14ac:dyDescent="0.2">
      <c r="A26" s="18" t="s">
        <v>12</v>
      </c>
      <c r="B26" s="19">
        <f>B17-B88+B22</f>
        <v>3230</v>
      </c>
      <c r="C26" s="20"/>
    </row>
    <row r="27" spans="1:3" x14ac:dyDescent="0.2">
      <c r="A27" s="2"/>
    </row>
    <row r="28" spans="1:3" x14ac:dyDescent="0.2">
      <c r="A28" s="2"/>
    </row>
    <row r="29" spans="1:3" x14ac:dyDescent="0.2">
      <c r="A29" s="7" t="s">
        <v>13</v>
      </c>
      <c r="B29" s="7"/>
      <c r="C29" s="21"/>
    </row>
    <row r="30" spans="1:3" x14ac:dyDescent="0.2">
      <c r="A30" s="2" t="s">
        <v>14</v>
      </c>
      <c r="B30" s="3"/>
      <c r="C30" s="22"/>
    </row>
    <row r="31" spans="1:3" x14ac:dyDescent="0.2">
      <c r="A31" s="12">
        <v>45382</v>
      </c>
      <c r="B31" s="24"/>
      <c r="C31" s="24"/>
    </row>
    <row r="32" spans="1:3" x14ac:dyDescent="0.2">
      <c r="A32" s="13"/>
      <c r="B32" s="25"/>
      <c r="C32" s="24"/>
    </row>
    <row r="33" spans="1:3" x14ac:dyDescent="0.2">
      <c r="A33" s="2" t="s">
        <v>15</v>
      </c>
      <c r="B33" s="24"/>
      <c r="C33" s="24"/>
    </row>
    <row r="34" spans="1:3" x14ac:dyDescent="0.2">
      <c r="A34" s="26"/>
      <c r="B34" s="24"/>
      <c r="C34" s="26"/>
    </row>
    <row r="35" spans="1:3" x14ac:dyDescent="0.2">
      <c r="A35" s="13"/>
      <c r="B35" s="24"/>
      <c r="C35" s="24"/>
    </row>
    <row r="36" spans="1:3" ht="17" x14ac:dyDescent="0.2">
      <c r="A36" s="14" t="s">
        <v>16</v>
      </c>
      <c r="B36" s="27">
        <v>8300</v>
      </c>
      <c r="C36" s="16" t="s">
        <v>373</v>
      </c>
    </row>
    <row r="37" spans="1:3" x14ac:dyDescent="0.2">
      <c r="A37" s="14" t="s">
        <v>18</v>
      </c>
      <c r="B37" s="27"/>
      <c r="C37" s="16"/>
    </row>
    <row r="38" spans="1:3" x14ac:dyDescent="0.2">
      <c r="A38" s="135" t="s">
        <v>19</v>
      </c>
      <c r="B38" s="136">
        <f>700-9</f>
        <v>691</v>
      </c>
      <c r="C38" s="137" t="s">
        <v>374</v>
      </c>
    </row>
    <row r="39" spans="1:3" x14ac:dyDescent="0.2">
      <c r="A39" s="14"/>
      <c r="B39" s="27"/>
      <c r="C39" s="11"/>
    </row>
    <row r="40" spans="1:3" x14ac:dyDescent="0.2">
      <c r="A40" s="1" t="s">
        <v>20</v>
      </c>
      <c r="B40" s="27"/>
      <c r="C40" s="11"/>
    </row>
    <row r="41" spans="1:3" x14ac:dyDescent="0.2">
      <c r="A41" s="14"/>
      <c r="B41" s="27"/>
      <c r="C41" s="11"/>
    </row>
    <row r="42" spans="1:3" x14ac:dyDescent="0.2">
      <c r="A42" s="14" t="s">
        <v>21</v>
      </c>
      <c r="B42" s="27"/>
      <c r="C42" s="16"/>
    </row>
    <row r="43" spans="1:3" x14ac:dyDescent="0.2">
      <c r="A43" s="14" t="s">
        <v>22</v>
      </c>
      <c r="B43" s="27"/>
      <c r="C43" s="11"/>
    </row>
    <row r="44" spans="1:3" x14ac:dyDescent="0.2">
      <c r="A44" s="14"/>
      <c r="B44" s="27"/>
      <c r="C44" s="11"/>
    </row>
    <row r="45" spans="1:3" x14ac:dyDescent="0.2">
      <c r="A45" s="14" t="s">
        <v>23</v>
      </c>
      <c r="B45" s="27"/>
      <c r="C45" s="11"/>
    </row>
    <row r="46" spans="1:3" x14ac:dyDescent="0.2">
      <c r="A46" s="14" t="s">
        <v>24</v>
      </c>
      <c r="B46" s="27"/>
      <c r="C46" s="16"/>
    </row>
    <row r="47" spans="1:3" x14ac:dyDescent="0.2">
      <c r="A47" s="14" t="s">
        <v>25</v>
      </c>
      <c r="B47" s="27"/>
      <c r="C47" s="11"/>
    </row>
    <row r="48" spans="1:3" x14ac:dyDescent="0.2">
      <c r="A48" s="14" t="s">
        <v>26</v>
      </c>
      <c r="B48" s="27"/>
      <c r="C48" s="11"/>
    </row>
    <row r="49" spans="1:3" x14ac:dyDescent="0.2">
      <c r="A49" s="14"/>
      <c r="B49" s="27"/>
      <c r="C49" s="11"/>
    </row>
    <row r="50" spans="1:3" x14ac:dyDescent="0.2">
      <c r="A50" s="14" t="s">
        <v>27</v>
      </c>
      <c r="B50" s="27"/>
      <c r="C50" s="16"/>
    </row>
    <row r="51" spans="1:3" x14ac:dyDescent="0.2">
      <c r="A51" s="14" t="s">
        <v>28</v>
      </c>
      <c r="B51" s="27"/>
      <c r="C51" s="11"/>
    </row>
    <row r="52" spans="1:3" x14ac:dyDescent="0.2">
      <c r="A52" s="14" t="s">
        <v>29</v>
      </c>
      <c r="B52" s="27"/>
      <c r="C52" s="16"/>
    </row>
    <row r="53" spans="1:3" x14ac:dyDescent="0.2">
      <c r="A53" s="14" t="s">
        <v>30</v>
      </c>
      <c r="B53" s="27"/>
      <c r="C53" s="16"/>
    </row>
    <row r="54" spans="1:3" x14ac:dyDescent="0.2">
      <c r="A54" s="14"/>
      <c r="B54" s="27"/>
      <c r="C54" s="11"/>
    </row>
    <row r="55" spans="1:3" ht="34" x14ac:dyDescent="0.2">
      <c r="A55" s="14" t="s">
        <v>31</v>
      </c>
      <c r="B55" s="27">
        <v>8.8719999999999999</v>
      </c>
      <c r="C55" s="16" t="s">
        <v>375</v>
      </c>
    </row>
    <row r="56" spans="1:3" x14ac:dyDescent="0.2">
      <c r="A56" s="14"/>
      <c r="B56" s="27"/>
      <c r="C56" s="11"/>
    </row>
    <row r="57" spans="1:3" x14ac:dyDescent="0.2">
      <c r="A57" s="14" t="s">
        <v>33</v>
      </c>
      <c r="B57" s="27">
        <f>SUM(B42:B55)</f>
        <v>8.8719999999999999</v>
      </c>
      <c r="C57" s="11"/>
    </row>
    <row r="58" spans="1:3" x14ac:dyDescent="0.2">
      <c r="A58" s="28"/>
      <c r="B58" s="29"/>
      <c r="C58" s="30"/>
    </row>
    <row r="59" spans="1:3" ht="17" x14ac:dyDescent="0.2">
      <c r="A59" s="31" t="s">
        <v>13</v>
      </c>
      <c r="B59" s="32">
        <f>B38+B57</f>
        <v>699.87199999999996</v>
      </c>
      <c r="C59" s="138" t="s">
        <v>373</v>
      </c>
    </row>
    <row r="60" spans="1:3" x14ac:dyDescent="0.2">
      <c r="B60" s="10"/>
      <c r="C60" s="11"/>
    </row>
    <row r="61" spans="1:3" x14ac:dyDescent="0.2">
      <c r="B61" s="3"/>
      <c r="C61" s="10"/>
    </row>
    <row r="62" spans="1:3" x14ac:dyDescent="0.2">
      <c r="A62" s="34" t="s">
        <v>34</v>
      </c>
      <c r="B62" s="35">
        <f>ROUND((B26/B36),1)</f>
        <v>0.4</v>
      </c>
      <c r="C62" s="10"/>
    </row>
    <row r="63" spans="1:3" x14ac:dyDescent="0.2">
      <c r="A63" s="34" t="s">
        <v>35</v>
      </c>
      <c r="B63" s="35">
        <f>ROUND((B26/B38),1)</f>
        <v>4.7</v>
      </c>
      <c r="C63" s="10"/>
    </row>
    <row r="64" spans="1:3" x14ac:dyDescent="0.2">
      <c r="A64" s="34" t="s">
        <v>36</v>
      </c>
      <c r="B64" s="35">
        <f>ROUND((B26/B59),1)</f>
        <v>4.5999999999999996</v>
      </c>
      <c r="C64" s="10"/>
    </row>
    <row r="67" spans="1:3" x14ac:dyDescent="0.2">
      <c r="A67" s="7" t="s">
        <v>37</v>
      </c>
      <c r="B67" s="8"/>
      <c r="C67" s="9"/>
    </row>
    <row r="68" spans="1:3" x14ac:dyDescent="0.2">
      <c r="C68" s="10"/>
    </row>
    <row r="69" spans="1:3" x14ac:dyDescent="0.2">
      <c r="A69" s="14" t="s">
        <v>376</v>
      </c>
    </row>
    <row r="70" spans="1:3" x14ac:dyDescent="0.2">
      <c r="A70" s="14" t="s">
        <v>377</v>
      </c>
    </row>
    <row r="71" spans="1:3" x14ac:dyDescent="0.2">
      <c r="A71" t="s">
        <v>378</v>
      </c>
    </row>
    <row r="72" spans="1:3" x14ac:dyDescent="0.2">
      <c r="A72" t="s">
        <v>379</v>
      </c>
      <c r="C72" s="11"/>
    </row>
    <row r="73" spans="1:3" x14ac:dyDescent="0.2">
      <c r="C73" s="11"/>
    </row>
    <row r="74" spans="1:3" x14ac:dyDescent="0.2">
      <c r="A74" s="36"/>
      <c r="B74" s="36"/>
      <c r="C74" s="9"/>
    </row>
    <row r="75" spans="1:3" x14ac:dyDescent="0.2">
      <c r="C75" s="37"/>
    </row>
    <row r="76" spans="1:3" x14ac:dyDescent="0.2">
      <c r="C76" s="37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3" x14ac:dyDescent="0.2">
      <c r="B81" s="38">
        <v>45594</v>
      </c>
    </row>
    <row r="82" spans="1:3" x14ac:dyDescent="0.2">
      <c r="A82" s="2" t="s">
        <v>15</v>
      </c>
      <c r="B82" s="5"/>
    </row>
    <row r="83" spans="1:3" x14ac:dyDescent="0.2">
      <c r="A83" s="39"/>
      <c r="B83" s="5"/>
    </row>
    <row r="85" spans="1:3" ht="34" x14ac:dyDescent="0.2">
      <c r="A85" s="14" t="s">
        <v>44</v>
      </c>
      <c r="B85" s="15">
        <v>548</v>
      </c>
      <c r="C85" s="16" t="s">
        <v>380</v>
      </c>
    </row>
    <row r="86" spans="1:3" ht="34" x14ac:dyDescent="0.2">
      <c r="A86" s="14" t="s">
        <v>45</v>
      </c>
      <c r="B86" s="15">
        <v>-34</v>
      </c>
      <c r="C86" s="16" t="s">
        <v>369</v>
      </c>
    </row>
    <row r="87" spans="1:3" x14ac:dyDescent="0.2">
      <c r="A87" t="s">
        <v>46</v>
      </c>
      <c r="B87" s="29"/>
      <c r="C87" s="16"/>
    </row>
    <row r="88" spans="1:3" x14ac:dyDescent="0.2">
      <c r="A88" s="2" t="s">
        <v>182</v>
      </c>
      <c r="B88" s="41">
        <f>SUM(B85:B87)</f>
        <v>514</v>
      </c>
    </row>
    <row r="91" spans="1:3" x14ac:dyDescent="0.2">
      <c r="A91" s="42" t="s">
        <v>47</v>
      </c>
    </row>
    <row r="98" spans="2:2" x14ac:dyDescent="0.2">
      <c r="B98" s="43"/>
    </row>
    <row r="99" spans="2:2" x14ac:dyDescent="0.2">
      <c r="B99" s="43"/>
    </row>
  </sheetData>
  <sheetProtection algorithmName="SHA-512" hashValue="YRQQAXhxZ4YZ3XFFSELChqxMQMw/p0y9qwDao0NLLho+7GH6LzfRXlg2qUec8MSv/IoJPTeq393Phs+HAoJMxQ==" saltValue="Lnmo7euBHoR/9yOfSA/aDQ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18963-5E79-2146-A93A-8517077A8165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383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45594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02" x14ac:dyDescent="0.2">
      <c r="A12" s="14" t="s">
        <v>226</v>
      </c>
      <c r="B12" s="15">
        <v>22000</v>
      </c>
      <c r="C12" s="15"/>
      <c r="D12" s="16" t="s">
        <v>384</v>
      </c>
    </row>
    <row r="13" spans="1:4" x14ac:dyDescent="0.2">
      <c r="A13" s="1" t="s">
        <v>109</v>
      </c>
      <c r="B13" s="15"/>
      <c r="C13" s="15"/>
      <c r="D13" s="16"/>
    </row>
    <row r="14" spans="1:4" ht="68" x14ac:dyDescent="0.2">
      <c r="A14" s="65">
        <v>0.8</v>
      </c>
      <c r="B14" s="15"/>
      <c r="C14" s="15"/>
      <c r="D14" s="16" t="s">
        <v>385</v>
      </c>
    </row>
    <row r="15" spans="1:4" x14ac:dyDescent="0.2">
      <c r="A15" s="14"/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idden="1" x14ac:dyDescent="0.2">
      <c r="A17" s="17" t="s">
        <v>10</v>
      </c>
      <c r="B17" s="15"/>
      <c r="C17" s="15"/>
      <c r="D17" s="16"/>
    </row>
    <row r="18" spans="1:4" hidden="1" x14ac:dyDescent="0.2">
      <c r="A18" s="14"/>
      <c r="B18" s="15"/>
      <c r="C18" s="15"/>
      <c r="D18" s="16"/>
    </row>
    <row r="19" spans="1:4" hidden="1" x14ac:dyDescent="0.2">
      <c r="A19" s="14"/>
      <c r="B19" s="15"/>
      <c r="C19" s="15"/>
      <c r="D19" s="16"/>
    </row>
    <row r="20" spans="1:4" hidden="1" x14ac:dyDescent="0.2">
      <c r="A20" s="14"/>
      <c r="B20" s="15"/>
      <c r="C20" s="15"/>
      <c r="D20" s="16"/>
    </row>
    <row r="21" spans="1:4" x14ac:dyDescent="0.2">
      <c r="A21" s="4"/>
      <c r="B21" s="10"/>
      <c r="C21" s="10"/>
    </row>
    <row r="22" spans="1:4" x14ac:dyDescent="0.2">
      <c r="A22" s="18" t="s">
        <v>12</v>
      </c>
      <c r="B22" s="19">
        <f>B12-B92</f>
        <v>22000</v>
      </c>
      <c r="C22" s="19"/>
      <c r="D22" s="20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13</v>
      </c>
      <c r="B25" s="7"/>
      <c r="C25" s="7"/>
      <c r="D25" s="21"/>
    </row>
    <row r="26" spans="1:4" ht="17" thickBot="1" x14ac:dyDescent="0.25">
      <c r="B26" s="3"/>
      <c r="C26" s="3"/>
      <c r="D26" s="22"/>
    </row>
    <row r="27" spans="1:4" x14ac:dyDescent="0.2">
      <c r="A27" s="2" t="s">
        <v>14</v>
      </c>
      <c r="B27" s="56">
        <v>45443</v>
      </c>
      <c r="C27" s="23">
        <v>45077</v>
      </c>
      <c r="D27" s="24"/>
    </row>
    <row r="28" spans="1:4" x14ac:dyDescent="0.2">
      <c r="A28" s="13"/>
      <c r="B28" s="57"/>
      <c r="C28" s="25"/>
      <c r="D28" s="24"/>
    </row>
    <row r="29" spans="1:4" x14ac:dyDescent="0.2">
      <c r="A29" s="2" t="s">
        <v>15</v>
      </c>
      <c r="B29" s="58"/>
      <c r="C29" s="24"/>
      <c r="D29" s="24"/>
    </row>
    <row r="30" spans="1:4" x14ac:dyDescent="0.2">
      <c r="A30" s="26"/>
      <c r="B30" s="58"/>
      <c r="C30" s="24"/>
      <c r="D30" s="26"/>
    </row>
    <row r="31" spans="1:4" x14ac:dyDescent="0.2">
      <c r="A31" s="13"/>
      <c r="B31" s="58"/>
      <c r="C31" s="24"/>
      <c r="D31" s="24"/>
    </row>
    <row r="32" spans="1:4" ht="34" x14ac:dyDescent="0.2">
      <c r="A32" s="14" t="s">
        <v>16</v>
      </c>
      <c r="B32" s="48">
        <v>110705.15300000001</v>
      </c>
      <c r="C32" s="27">
        <v>112046.228</v>
      </c>
      <c r="D32" s="16" t="s">
        <v>386</v>
      </c>
    </row>
    <row r="33" spans="1:4" x14ac:dyDescent="0.2">
      <c r="A33" s="14" t="s">
        <v>18</v>
      </c>
      <c r="B33" s="48"/>
      <c r="C33" s="27"/>
      <c r="D33" s="16"/>
    </row>
    <row r="34" spans="1:4" ht="34" x14ac:dyDescent="0.2">
      <c r="A34" s="1" t="s">
        <v>19</v>
      </c>
      <c r="B34" s="48">
        <v>5422.8190000000004</v>
      </c>
      <c r="C34" s="27">
        <v>5348.7290000000003</v>
      </c>
      <c r="D34" s="16" t="s">
        <v>386</v>
      </c>
    </row>
    <row r="35" spans="1:4" x14ac:dyDescent="0.2">
      <c r="A35" s="14"/>
      <c r="B35" s="48"/>
      <c r="C35" s="27"/>
      <c r="D35" s="11"/>
    </row>
    <row r="36" spans="1:4" x14ac:dyDescent="0.2">
      <c r="A36" s="1" t="s">
        <v>20</v>
      </c>
      <c r="B36" s="48"/>
      <c r="C36" s="27"/>
      <c r="D36" s="11"/>
    </row>
    <row r="37" spans="1:4" x14ac:dyDescent="0.2">
      <c r="A37" s="14"/>
      <c r="B37" s="48"/>
      <c r="C37" s="27"/>
      <c r="D37" s="11"/>
    </row>
    <row r="38" spans="1:4" x14ac:dyDescent="0.2">
      <c r="A38" s="14" t="s">
        <v>21</v>
      </c>
      <c r="B38" s="48"/>
      <c r="C38" s="27"/>
      <c r="D38" s="16"/>
    </row>
    <row r="39" spans="1:4" ht="34" x14ac:dyDescent="0.2">
      <c r="A39" s="14" t="s">
        <v>22</v>
      </c>
      <c r="B39" s="48"/>
      <c r="C39" s="27">
        <v>0.68500000000000005</v>
      </c>
      <c r="D39" s="16" t="s">
        <v>386</v>
      </c>
    </row>
    <row r="40" spans="1:4" x14ac:dyDescent="0.2">
      <c r="A40" s="14"/>
      <c r="B40" s="48"/>
      <c r="C40" s="27"/>
      <c r="D40" s="11"/>
    </row>
    <row r="41" spans="1:4" x14ac:dyDescent="0.2">
      <c r="A41" s="14" t="s">
        <v>23</v>
      </c>
      <c r="B41" s="48"/>
      <c r="C41" s="27"/>
      <c r="D41" s="11"/>
    </row>
    <row r="42" spans="1:4" x14ac:dyDescent="0.2">
      <c r="A42" s="14" t="s">
        <v>24</v>
      </c>
      <c r="B42" s="48"/>
      <c r="C42" s="27"/>
      <c r="D42" s="16"/>
    </row>
    <row r="43" spans="1:4" x14ac:dyDescent="0.2">
      <c r="A43" s="14" t="s">
        <v>25</v>
      </c>
      <c r="B43" s="48"/>
      <c r="C43" s="27"/>
      <c r="D43" s="11"/>
    </row>
    <row r="44" spans="1:4" x14ac:dyDescent="0.2">
      <c r="A44" s="14" t="s">
        <v>26</v>
      </c>
      <c r="B44" s="48"/>
      <c r="C44" s="27"/>
      <c r="D44" s="16"/>
    </row>
    <row r="45" spans="1:4" x14ac:dyDescent="0.2">
      <c r="A45" s="14"/>
      <c r="B45" s="48"/>
      <c r="C45" s="27"/>
      <c r="D45" s="11"/>
    </row>
    <row r="46" spans="1:4" x14ac:dyDescent="0.2">
      <c r="A46" s="14" t="s">
        <v>27</v>
      </c>
      <c r="B46" s="48"/>
      <c r="C46" s="27"/>
      <c r="D46" s="16"/>
    </row>
    <row r="47" spans="1:4" x14ac:dyDescent="0.2">
      <c r="A47" s="14" t="s">
        <v>28</v>
      </c>
      <c r="B47" s="48"/>
      <c r="C47" s="27"/>
      <c r="D47" s="11"/>
    </row>
    <row r="48" spans="1:4" x14ac:dyDescent="0.2">
      <c r="A48" s="14" t="s">
        <v>29</v>
      </c>
      <c r="B48" s="48"/>
      <c r="C48" s="27"/>
      <c r="D48" s="16"/>
    </row>
    <row r="49" spans="1:4" ht="34" x14ac:dyDescent="0.2">
      <c r="A49" s="14" t="s">
        <v>30</v>
      </c>
      <c r="B49" s="48">
        <v>1187.4960000000001</v>
      </c>
      <c r="C49" s="27">
        <v>1187.4960000000001</v>
      </c>
      <c r="D49" s="16" t="s">
        <v>386</v>
      </c>
    </row>
    <row r="50" spans="1:4" x14ac:dyDescent="0.2">
      <c r="A50" s="14"/>
      <c r="B50" s="48"/>
      <c r="C50" s="27"/>
      <c r="D50" s="11"/>
    </row>
    <row r="51" spans="1:4" ht="34" x14ac:dyDescent="0.2">
      <c r="A51" s="14" t="s">
        <v>31</v>
      </c>
      <c r="B51" s="48">
        <v>55.454000000000001</v>
      </c>
      <c r="C51" s="27">
        <v>59.526000000000003</v>
      </c>
      <c r="D51" s="16" t="s">
        <v>386</v>
      </c>
    </row>
    <row r="52" spans="1:4" x14ac:dyDescent="0.2">
      <c r="A52" s="14"/>
      <c r="B52" s="48"/>
      <c r="C52" s="27"/>
      <c r="D52" s="11"/>
    </row>
    <row r="53" spans="1:4" x14ac:dyDescent="0.2">
      <c r="A53" s="14" t="s">
        <v>33</v>
      </c>
      <c r="B53" s="48">
        <f>SUM(B38:B51)</f>
        <v>1242.95</v>
      </c>
      <c r="C53" s="27">
        <f>SUM(C38:C51)</f>
        <v>1247.7070000000001</v>
      </c>
      <c r="D53" s="11"/>
    </row>
    <row r="54" spans="1:4" x14ac:dyDescent="0.2">
      <c r="A54" s="28"/>
      <c r="B54" s="49"/>
      <c r="C54" s="29"/>
      <c r="D54" s="30"/>
    </row>
    <row r="55" spans="1:4" x14ac:dyDescent="0.2">
      <c r="A55" s="31" t="s">
        <v>13</v>
      </c>
      <c r="B55" s="50">
        <f>B34+B53</f>
        <v>6665.7690000000002</v>
      </c>
      <c r="C55" s="32">
        <f>C34+C53</f>
        <v>6596.4360000000006</v>
      </c>
      <c r="D55" s="33"/>
    </row>
    <row r="56" spans="1:4" x14ac:dyDescent="0.2">
      <c r="B56" s="51"/>
      <c r="C56" s="10"/>
      <c r="D56" s="11"/>
    </row>
    <row r="57" spans="1:4" x14ac:dyDescent="0.2">
      <c r="B57" s="52"/>
      <c r="C57" s="3"/>
      <c r="D57" s="10"/>
    </row>
    <row r="58" spans="1:4" x14ac:dyDescent="0.2">
      <c r="A58" s="34" t="s">
        <v>34</v>
      </c>
      <c r="B58" s="53">
        <f>ROUND((B22/B32),1)</f>
        <v>0.2</v>
      </c>
      <c r="C58" s="54">
        <f>ROUND((B22/C32),1)</f>
        <v>0.2</v>
      </c>
      <c r="D58" s="10"/>
    </row>
    <row r="59" spans="1:4" x14ac:dyDescent="0.2">
      <c r="A59" s="34" t="s">
        <v>35</v>
      </c>
      <c r="B59" s="53">
        <f>ROUND((B22/B34),1)</f>
        <v>4.0999999999999996</v>
      </c>
      <c r="C59" s="54">
        <f>ROUND((B22/C34),1)</f>
        <v>4.0999999999999996</v>
      </c>
      <c r="D59" s="10"/>
    </row>
    <row r="60" spans="1:4" x14ac:dyDescent="0.2">
      <c r="A60" s="34" t="s">
        <v>36</v>
      </c>
      <c r="B60" s="53">
        <f>ROUND((B22/B55),1)</f>
        <v>3.3</v>
      </c>
      <c r="C60" s="54">
        <f>ROUND((B22/C55),1)</f>
        <v>3.3</v>
      </c>
      <c r="D60" s="10"/>
    </row>
    <row r="61" spans="1:4" ht="17" thickBot="1" x14ac:dyDescent="0.25">
      <c r="B61" s="55"/>
    </row>
    <row r="63" spans="1:4" x14ac:dyDescent="0.2">
      <c r="A63" s="7" t="s">
        <v>37</v>
      </c>
      <c r="B63" s="8"/>
      <c r="C63" s="8"/>
      <c r="D63" s="9"/>
    </row>
    <row r="64" spans="1:4" x14ac:dyDescent="0.2">
      <c r="D64" s="10"/>
    </row>
    <row r="65" spans="1:4" x14ac:dyDescent="0.2">
      <c r="A65" s="14" t="s">
        <v>387</v>
      </c>
    </row>
    <row r="66" spans="1:4" x14ac:dyDescent="0.2">
      <c r="A66" s="139" t="s">
        <v>388</v>
      </c>
      <c r="B66" s="139"/>
      <c r="C66" s="139"/>
      <c r="D66" s="139"/>
    </row>
    <row r="67" spans="1:4" x14ac:dyDescent="0.2">
      <c r="A67" s="42" t="s">
        <v>389</v>
      </c>
    </row>
    <row r="68" spans="1:4" x14ac:dyDescent="0.2">
      <c r="A68" s="14" t="s">
        <v>390</v>
      </c>
    </row>
    <row r="69" spans="1:4" x14ac:dyDescent="0.2">
      <c r="D69" s="11"/>
    </row>
    <row r="70" spans="1:4" x14ac:dyDescent="0.2">
      <c r="A70" s="36"/>
      <c r="B70" s="36"/>
      <c r="C70" s="36"/>
      <c r="D70" s="9"/>
    </row>
    <row r="71" spans="1:4" x14ac:dyDescent="0.2">
      <c r="D71" s="37"/>
    </row>
    <row r="72" spans="1:4" x14ac:dyDescent="0.2">
      <c r="D72" s="37"/>
    </row>
    <row r="73" spans="1:4" hidden="1" x14ac:dyDescent="0.2">
      <c r="B73" s="3" t="s">
        <v>3</v>
      </c>
      <c r="C73" s="3"/>
    </row>
    <row r="74" spans="1:4" hidden="1" x14ac:dyDescent="0.2">
      <c r="B74" s="3"/>
      <c r="C74" s="3"/>
    </row>
    <row r="75" spans="1:4" hidden="1" x14ac:dyDescent="0.2">
      <c r="B75" s="5" t="s">
        <v>5</v>
      </c>
      <c r="C75" s="5"/>
    </row>
    <row r="76" spans="1:4" hidden="1" x14ac:dyDescent="0.2">
      <c r="B76" s="5"/>
      <c r="C76" s="5"/>
    </row>
    <row r="77" spans="1:4" hidden="1" x14ac:dyDescent="0.2">
      <c r="B77" s="38" t="s">
        <v>84</v>
      </c>
      <c r="C77" s="38"/>
    </row>
    <row r="78" spans="1:4" hidden="1" x14ac:dyDescent="0.2">
      <c r="A78" s="2" t="s">
        <v>15</v>
      </c>
      <c r="B78" s="5"/>
      <c r="C78" s="5"/>
    </row>
    <row r="79" spans="1:4" hidden="1" x14ac:dyDescent="0.2">
      <c r="A79" s="39"/>
      <c r="B79" s="5"/>
      <c r="C79" s="5"/>
    </row>
    <row r="80" spans="1:4" hidden="1" x14ac:dyDescent="0.2"/>
    <row r="81" spans="1:10" ht="17" hidden="1" x14ac:dyDescent="0.2">
      <c r="A81" s="14" t="s">
        <v>44</v>
      </c>
      <c r="B81" s="15">
        <v>0</v>
      </c>
      <c r="C81" s="15"/>
      <c r="D81" s="16" t="s">
        <v>85</v>
      </c>
    </row>
    <row r="82" spans="1:10" hidden="1" x14ac:dyDescent="0.2">
      <c r="A82" s="14" t="s">
        <v>45</v>
      </c>
      <c r="B82" s="15"/>
      <c r="C82" s="15"/>
      <c r="D82" s="16"/>
    </row>
    <row r="83" spans="1:10" hidden="1" x14ac:dyDescent="0.2">
      <c r="A83" t="s">
        <v>46</v>
      </c>
      <c r="B83" s="29"/>
      <c r="C83" s="40"/>
      <c r="D83" s="16"/>
    </row>
    <row r="84" spans="1:10" hidden="1" x14ac:dyDescent="0.2">
      <c r="A84" s="2" t="s">
        <v>71</v>
      </c>
      <c r="B84" s="41">
        <f>SUM(B81:B83)</f>
        <v>0</v>
      </c>
      <c r="C84" s="41"/>
    </row>
    <row r="85" spans="1:10" hidden="1" x14ac:dyDescent="0.2"/>
    <row r="87" spans="1:10" x14ac:dyDescent="0.2">
      <c r="A87" s="42" t="s">
        <v>47</v>
      </c>
    </row>
    <row r="91" spans="1:10" x14ac:dyDescent="0.2">
      <c r="F91" s="16"/>
      <c r="G91" s="16"/>
      <c r="H91" s="16"/>
      <c r="I91" s="16"/>
      <c r="J91" s="16"/>
    </row>
    <row r="94" spans="1:10" x14ac:dyDescent="0.2">
      <c r="B94" s="43"/>
      <c r="C94" s="43"/>
    </row>
    <row r="95" spans="1:10" x14ac:dyDescent="0.2">
      <c r="B95" s="43"/>
      <c r="C95" s="43"/>
    </row>
  </sheetData>
  <sheetProtection algorithmName="SHA-512" hashValue="FcrCQLXckWd2sID2w0qIiAAZwJhaeqsPKUKQrj4C0zAYXbrJEdT3LqAQbnjQCJZtP85zc7ebWhuwpJ2i9miUfw==" saltValue="WenKnkoQrPEDKun8/Dc/cg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C10B0-7478-634C-ADC3-9C0485B5B322}">
  <sheetPr>
    <pageSetUpPr fitToPage="1"/>
  </sheetPr>
  <dimension ref="A1:J10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59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60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45315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x14ac:dyDescent="0.2">
      <c r="A12" s="2" t="s">
        <v>61</v>
      </c>
      <c r="B12" s="10"/>
      <c r="C12" s="10"/>
      <c r="D12" s="11"/>
    </row>
    <row r="13" spans="1:4" x14ac:dyDescent="0.2">
      <c r="A13" s="39">
        <v>7.5209999999999999E-2</v>
      </c>
      <c r="B13" s="10"/>
      <c r="C13" s="10"/>
      <c r="D13" s="11" t="s">
        <v>62</v>
      </c>
    </row>
    <row r="14" spans="1:4" x14ac:dyDescent="0.2">
      <c r="A14" s="39"/>
      <c r="B14" s="10"/>
      <c r="C14" s="10"/>
      <c r="D14" s="11"/>
    </row>
    <row r="15" spans="1:4" x14ac:dyDescent="0.2">
      <c r="A15" s="13"/>
      <c r="B15" s="10"/>
      <c r="C15" s="10"/>
      <c r="D15" s="11"/>
    </row>
    <row r="16" spans="1:4" ht="17" x14ac:dyDescent="0.2">
      <c r="A16" s="14" t="s">
        <v>63</v>
      </c>
      <c r="B16" s="15">
        <f>C16*A13</f>
        <v>24142.41</v>
      </c>
      <c r="C16" s="15">
        <v>321000</v>
      </c>
      <c r="D16" s="16" t="s">
        <v>64</v>
      </c>
    </row>
    <row r="17" spans="1:4" x14ac:dyDescent="0.2">
      <c r="A17" s="14"/>
      <c r="B17" s="15"/>
      <c r="C17" s="15"/>
      <c r="D17" s="16"/>
    </row>
    <row r="18" spans="1:4" ht="17" x14ac:dyDescent="0.2">
      <c r="A18" s="14" t="s">
        <v>65</v>
      </c>
      <c r="B18" s="45">
        <f>C18*A13</f>
        <v>11657.55</v>
      </c>
      <c r="C18" s="15">
        <v>155000</v>
      </c>
      <c r="D18" s="16" t="s">
        <v>64</v>
      </c>
    </row>
    <row r="19" spans="1:4" x14ac:dyDescent="0.2">
      <c r="A19" s="14"/>
      <c r="B19" s="15"/>
      <c r="C19" s="15"/>
      <c r="D19" s="16"/>
    </row>
    <row r="20" spans="1:4" x14ac:dyDescent="0.2">
      <c r="A20" s="1" t="s">
        <v>53</v>
      </c>
      <c r="B20" s="15">
        <f>SUM(B16:B18)</f>
        <v>35799.96</v>
      </c>
      <c r="C20" s="15"/>
      <c r="D20" s="16"/>
    </row>
    <row r="21" spans="1:4" x14ac:dyDescent="0.2">
      <c r="A21" s="14"/>
      <c r="B21" s="15"/>
      <c r="C21" s="15"/>
      <c r="D21" s="16"/>
    </row>
    <row r="22" spans="1:4" x14ac:dyDescent="0.2">
      <c r="A22" s="17" t="s">
        <v>10</v>
      </c>
      <c r="B22" s="15"/>
      <c r="C22" s="15"/>
      <c r="D22" s="16"/>
    </row>
    <row r="23" spans="1:4" x14ac:dyDescent="0.2">
      <c r="A23" s="14"/>
      <c r="B23" s="15"/>
      <c r="C23" s="15"/>
      <c r="D23" s="16"/>
    </row>
    <row r="24" spans="1:4" ht="17" x14ac:dyDescent="0.2">
      <c r="A24" s="14" t="s">
        <v>11</v>
      </c>
      <c r="B24" s="15">
        <f>-B93</f>
        <v>-1353.78</v>
      </c>
      <c r="C24" s="15"/>
      <c r="D24" s="16" t="s">
        <v>64</v>
      </c>
    </row>
    <row r="25" spans="1:4" x14ac:dyDescent="0.2">
      <c r="A25" s="14"/>
      <c r="B25" s="15"/>
      <c r="C25" s="15"/>
      <c r="D25" s="16"/>
    </row>
    <row r="26" spans="1:4" x14ac:dyDescent="0.2">
      <c r="A26" s="4"/>
      <c r="B26" s="10"/>
      <c r="C26" s="10"/>
    </row>
    <row r="27" spans="1:4" x14ac:dyDescent="0.2">
      <c r="A27" s="18" t="s">
        <v>12</v>
      </c>
      <c r="B27" s="19">
        <f>B20-B93</f>
        <v>34446.18</v>
      </c>
      <c r="C27" s="19"/>
      <c r="D27" s="20"/>
    </row>
    <row r="28" spans="1:4" x14ac:dyDescent="0.2">
      <c r="A28" s="2"/>
    </row>
    <row r="29" spans="1:4" x14ac:dyDescent="0.2">
      <c r="A29" s="2"/>
    </row>
    <row r="30" spans="1:4" x14ac:dyDescent="0.2">
      <c r="A30" s="7" t="s">
        <v>13</v>
      </c>
      <c r="B30" s="7"/>
      <c r="C30" s="7"/>
      <c r="D30" s="21"/>
    </row>
    <row r="31" spans="1:4" x14ac:dyDescent="0.2">
      <c r="A31" s="2"/>
      <c r="B31" s="3"/>
      <c r="C31" s="3"/>
      <c r="D31" s="22"/>
    </row>
    <row r="32" spans="1:4" x14ac:dyDescent="0.2">
      <c r="A32" s="2"/>
      <c r="B32" s="3" t="s">
        <v>3</v>
      </c>
      <c r="C32" s="3" t="s">
        <v>3</v>
      </c>
      <c r="D32" s="22"/>
    </row>
    <row r="33" spans="1:4" x14ac:dyDescent="0.2">
      <c r="A33" s="2"/>
      <c r="B33" s="3"/>
      <c r="C33" s="3"/>
      <c r="D33" s="22"/>
    </row>
    <row r="34" spans="1:4" x14ac:dyDescent="0.2">
      <c r="A34" s="2"/>
      <c r="B34" s="5" t="s">
        <v>5</v>
      </c>
      <c r="C34" s="5" t="s">
        <v>5</v>
      </c>
      <c r="D34" s="22"/>
    </row>
    <row r="35" spans="1:4" x14ac:dyDescent="0.2">
      <c r="A35" s="2"/>
      <c r="B35" s="3"/>
      <c r="C35" s="3"/>
      <c r="D35" s="22"/>
    </row>
    <row r="36" spans="1:4" x14ac:dyDescent="0.2">
      <c r="A36" s="2" t="s">
        <v>14</v>
      </c>
      <c r="B36" s="23">
        <v>45291</v>
      </c>
      <c r="C36" s="23">
        <v>44926</v>
      </c>
      <c r="D36" s="24"/>
    </row>
    <row r="37" spans="1:4" x14ac:dyDescent="0.2">
      <c r="A37" s="13"/>
      <c r="B37" s="25"/>
      <c r="C37" s="25"/>
      <c r="D37" s="24"/>
    </row>
    <row r="38" spans="1:4" x14ac:dyDescent="0.2">
      <c r="A38" s="2" t="s">
        <v>15</v>
      </c>
      <c r="B38" s="24"/>
      <c r="C38" s="24"/>
      <c r="D38" s="24"/>
    </row>
    <row r="39" spans="1:4" ht="17" thickBot="1" x14ac:dyDescent="0.25">
      <c r="A39" s="26"/>
      <c r="B39" s="24"/>
      <c r="C39" s="24"/>
      <c r="D39" s="26"/>
    </row>
    <row r="40" spans="1:4" x14ac:dyDescent="0.2">
      <c r="A40" s="13"/>
      <c r="B40" s="47"/>
      <c r="C40" s="24"/>
      <c r="D40" s="24"/>
    </row>
    <row r="41" spans="1:4" ht="34" x14ac:dyDescent="0.2">
      <c r="A41" s="14" t="s">
        <v>16</v>
      </c>
      <c r="B41" s="48">
        <v>24654</v>
      </c>
      <c r="C41" s="27">
        <v>22506</v>
      </c>
      <c r="D41" s="16" t="s">
        <v>66</v>
      </c>
    </row>
    <row r="42" spans="1:4" x14ac:dyDescent="0.2">
      <c r="A42" s="14" t="s">
        <v>18</v>
      </c>
      <c r="B42" s="48"/>
      <c r="C42" s="27"/>
      <c r="D42" s="16"/>
    </row>
    <row r="43" spans="1:4" ht="34" x14ac:dyDescent="0.2">
      <c r="A43" s="1" t="s">
        <v>19</v>
      </c>
      <c r="B43" s="48">
        <v>4679</v>
      </c>
      <c r="C43" s="27">
        <v>3755</v>
      </c>
      <c r="D43" s="16" t="s">
        <v>66</v>
      </c>
    </row>
    <row r="44" spans="1:4" x14ac:dyDescent="0.2">
      <c r="A44" s="14"/>
      <c r="B44" s="48"/>
      <c r="C44" s="27"/>
      <c r="D44" s="11"/>
    </row>
    <row r="45" spans="1:4" x14ac:dyDescent="0.2">
      <c r="A45" s="1" t="s">
        <v>20</v>
      </c>
      <c r="B45" s="48"/>
      <c r="C45" s="27"/>
      <c r="D45" s="11"/>
    </row>
    <row r="46" spans="1:4" x14ac:dyDescent="0.2">
      <c r="A46" s="14"/>
      <c r="B46" s="48"/>
      <c r="C46" s="27"/>
      <c r="D46" s="11"/>
    </row>
    <row r="47" spans="1:4" ht="34" x14ac:dyDescent="0.2">
      <c r="A47" s="14" t="s">
        <v>21</v>
      </c>
      <c r="B47" s="48"/>
      <c r="C47" s="27">
        <v>-2</v>
      </c>
      <c r="D47" s="16" t="s">
        <v>66</v>
      </c>
    </row>
    <row r="48" spans="1:4" x14ac:dyDescent="0.2">
      <c r="A48" s="14" t="s">
        <v>22</v>
      </c>
      <c r="B48" s="48"/>
      <c r="C48" s="27"/>
      <c r="D48" s="11"/>
    </row>
    <row r="49" spans="1:4" x14ac:dyDescent="0.2">
      <c r="A49" s="14"/>
      <c r="B49" s="48"/>
      <c r="C49" s="27"/>
      <c r="D49" s="11"/>
    </row>
    <row r="50" spans="1:4" x14ac:dyDescent="0.2">
      <c r="A50" s="14" t="s">
        <v>23</v>
      </c>
      <c r="B50" s="48"/>
      <c r="C50" s="27"/>
      <c r="D50" s="11"/>
    </row>
    <row r="51" spans="1:4" x14ac:dyDescent="0.2">
      <c r="A51" s="14" t="s">
        <v>24</v>
      </c>
      <c r="B51" s="48"/>
      <c r="C51" s="27"/>
      <c r="D51" s="16"/>
    </row>
    <row r="52" spans="1:4" x14ac:dyDescent="0.2">
      <c r="A52" s="14" t="s">
        <v>25</v>
      </c>
      <c r="B52" s="48"/>
      <c r="C52" s="27"/>
      <c r="D52" s="11"/>
    </row>
    <row r="53" spans="1:4" x14ac:dyDescent="0.2">
      <c r="A53" s="14" t="s">
        <v>26</v>
      </c>
      <c r="B53" s="48"/>
      <c r="C53" s="27"/>
      <c r="D53" s="11"/>
    </row>
    <row r="54" spans="1:4" x14ac:dyDescent="0.2">
      <c r="A54" s="14"/>
      <c r="B54" s="48"/>
      <c r="C54" s="27"/>
      <c r="D54" s="11"/>
    </row>
    <row r="55" spans="1:4" x14ac:dyDescent="0.2">
      <c r="A55" s="14" t="s">
        <v>27</v>
      </c>
      <c r="B55" s="48"/>
      <c r="C55" s="27"/>
      <c r="D55" s="16"/>
    </row>
    <row r="56" spans="1:4" x14ac:dyDescent="0.2">
      <c r="A56" s="14" t="s">
        <v>28</v>
      </c>
      <c r="B56" s="48"/>
      <c r="C56" s="27"/>
      <c r="D56" s="11"/>
    </row>
    <row r="57" spans="1:4" x14ac:dyDescent="0.2">
      <c r="A57" s="14" t="s">
        <v>29</v>
      </c>
      <c r="B57" s="48"/>
      <c r="C57" s="27"/>
      <c r="D57" s="16"/>
    </row>
    <row r="58" spans="1:4" ht="34" x14ac:dyDescent="0.2">
      <c r="A58" s="14" t="s">
        <v>30</v>
      </c>
      <c r="B58" s="48">
        <v>156</v>
      </c>
      <c r="C58" s="27">
        <v>156</v>
      </c>
      <c r="D58" s="16" t="s">
        <v>66</v>
      </c>
    </row>
    <row r="59" spans="1:4" x14ac:dyDescent="0.2">
      <c r="A59" s="14"/>
      <c r="B59" s="48"/>
      <c r="C59" s="27"/>
      <c r="D59" s="11"/>
    </row>
    <row r="60" spans="1:4" ht="34" x14ac:dyDescent="0.2">
      <c r="A60" s="14" t="s">
        <v>31</v>
      </c>
      <c r="B60" s="48">
        <v>170</v>
      </c>
      <c r="C60" s="27">
        <v>162</v>
      </c>
      <c r="D60" s="16" t="s">
        <v>66</v>
      </c>
    </row>
    <row r="61" spans="1:4" x14ac:dyDescent="0.2">
      <c r="A61" s="14"/>
      <c r="B61" s="48"/>
      <c r="C61" s="27"/>
      <c r="D61" s="11"/>
    </row>
    <row r="62" spans="1:4" x14ac:dyDescent="0.2">
      <c r="A62" s="14" t="s">
        <v>33</v>
      </c>
      <c r="B62" s="48">
        <f>SUM(B47:B60)</f>
        <v>326</v>
      </c>
      <c r="C62" s="27">
        <f>SUM(C47:C60)</f>
        <v>316</v>
      </c>
      <c r="D62" s="11"/>
    </row>
    <row r="63" spans="1:4" x14ac:dyDescent="0.2">
      <c r="A63" s="28"/>
      <c r="B63" s="49"/>
      <c r="C63" s="29"/>
      <c r="D63" s="30"/>
    </row>
    <row r="64" spans="1:4" x14ac:dyDescent="0.2">
      <c r="A64" s="31" t="s">
        <v>13</v>
      </c>
      <c r="B64" s="50">
        <f>B43+B62</f>
        <v>5005</v>
      </c>
      <c r="C64" s="32">
        <f>C43+C62</f>
        <v>4071</v>
      </c>
      <c r="D64" s="33"/>
    </row>
    <row r="65" spans="1:4" x14ac:dyDescent="0.2">
      <c r="B65" s="51"/>
      <c r="C65" s="10"/>
      <c r="D65" s="11"/>
    </row>
    <row r="66" spans="1:4" x14ac:dyDescent="0.2">
      <c r="B66" s="52"/>
      <c r="C66" s="3"/>
      <c r="D66" s="10"/>
    </row>
    <row r="67" spans="1:4" x14ac:dyDescent="0.2">
      <c r="A67" s="34" t="s">
        <v>34</v>
      </c>
      <c r="B67" s="53">
        <f>ROUND((B27/B41),1)</f>
        <v>1.4</v>
      </c>
      <c r="C67" s="54">
        <f>ROUND((B27/C41),1)</f>
        <v>1.5</v>
      </c>
      <c r="D67" s="10"/>
    </row>
    <row r="68" spans="1:4" x14ac:dyDescent="0.2">
      <c r="A68" s="34" t="s">
        <v>35</v>
      </c>
      <c r="B68" s="53">
        <f>ROUND((B27/B43),1)</f>
        <v>7.4</v>
      </c>
      <c r="C68" s="54">
        <f>ROUND((B27/C43),1)</f>
        <v>9.1999999999999993</v>
      </c>
      <c r="D68" s="10"/>
    </row>
    <row r="69" spans="1:4" x14ac:dyDescent="0.2">
      <c r="A69" s="34" t="s">
        <v>36</v>
      </c>
      <c r="B69" s="53">
        <f>ROUND((B27/B64),1)</f>
        <v>6.9</v>
      </c>
      <c r="C69" s="54">
        <f>ROUND((B27/C64),1)</f>
        <v>8.5</v>
      </c>
      <c r="D69" s="10"/>
    </row>
    <row r="70" spans="1:4" ht="17" thickBot="1" x14ac:dyDescent="0.25">
      <c r="B70" s="55"/>
    </row>
    <row r="72" spans="1:4" x14ac:dyDescent="0.2">
      <c r="A72" s="7" t="s">
        <v>37</v>
      </c>
      <c r="B72" s="8"/>
      <c r="C72" s="8"/>
      <c r="D72" s="9"/>
    </row>
    <row r="73" spans="1:4" x14ac:dyDescent="0.2">
      <c r="D73" s="10"/>
    </row>
    <row r="74" spans="1:4" x14ac:dyDescent="0.2">
      <c r="A74" s="14" t="s">
        <v>67</v>
      </c>
    </row>
    <row r="75" spans="1:4" x14ac:dyDescent="0.2">
      <c r="A75" s="14" t="s">
        <v>68</v>
      </c>
    </row>
    <row r="76" spans="1:4" x14ac:dyDescent="0.2">
      <c r="A76" t="s">
        <v>69</v>
      </c>
    </row>
    <row r="77" spans="1:4" x14ac:dyDescent="0.2">
      <c r="A77" t="s">
        <v>70</v>
      </c>
    </row>
    <row r="78" spans="1:4" x14ac:dyDescent="0.2">
      <c r="D78" s="11"/>
    </row>
    <row r="79" spans="1:4" x14ac:dyDescent="0.2">
      <c r="A79" s="36"/>
      <c r="B79" s="36"/>
      <c r="C79" s="36"/>
      <c r="D79" s="9"/>
    </row>
    <row r="80" spans="1:4" x14ac:dyDescent="0.2">
      <c r="D80" s="37"/>
    </row>
    <row r="81" spans="1:4" x14ac:dyDescent="0.2">
      <c r="D81" s="37"/>
    </row>
    <row r="82" spans="1:4" x14ac:dyDescent="0.2">
      <c r="B82" s="3" t="s">
        <v>3</v>
      </c>
      <c r="C82" s="3" t="s">
        <v>60</v>
      </c>
    </row>
    <row r="83" spans="1:4" x14ac:dyDescent="0.2">
      <c r="B83" s="3"/>
      <c r="C83" s="3"/>
    </row>
    <row r="84" spans="1:4" x14ac:dyDescent="0.2">
      <c r="B84" s="5" t="s">
        <v>5</v>
      </c>
      <c r="C84" s="5" t="s">
        <v>5</v>
      </c>
    </row>
    <row r="85" spans="1:4" x14ac:dyDescent="0.2">
      <c r="B85" s="5"/>
      <c r="C85" s="5"/>
    </row>
    <row r="86" spans="1:4" x14ac:dyDescent="0.2">
      <c r="B86" s="38">
        <v>45315</v>
      </c>
      <c r="C86" s="38">
        <v>45315</v>
      </c>
    </row>
    <row r="87" spans="1:4" x14ac:dyDescent="0.2">
      <c r="A87" s="2" t="s">
        <v>61</v>
      </c>
      <c r="B87" s="5"/>
      <c r="C87" s="5"/>
    </row>
    <row r="88" spans="1:4" x14ac:dyDescent="0.2">
      <c r="A88" s="39">
        <v>7.5209999999999999E-2</v>
      </c>
      <c r="B88" s="5"/>
      <c r="C88" s="5"/>
      <c r="D88" s="11" t="s">
        <v>62</v>
      </c>
    </row>
    <row r="90" spans="1:4" ht="17" x14ac:dyDescent="0.2">
      <c r="A90" s="14" t="s">
        <v>44</v>
      </c>
      <c r="B90" s="15">
        <f>C90*A88</f>
        <v>1353.78</v>
      </c>
      <c r="C90" s="15">
        <v>18000</v>
      </c>
      <c r="D90" s="16" t="s">
        <v>64</v>
      </c>
    </row>
    <row r="91" spans="1:4" x14ac:dyDescent="0.2">
      <c r="A91" s="14" t="s">
        <v>45</v>
      </c>
      <c r="B91" s="15"/>
      <c r="C91" s="15"/>
      <c r="D91" s="16"/>
    </row>
    <row r="92" spans="1:4" x14ac:dyDescent="0.2">
      <c r="A92" t="s">
        <v>46</v>
      </c>
      <c r="B92" s="29"/>
      <c r="C92" s="29"/>
      <c r="D92" s="16"/>
    </row>
    <row r="93" spans="1:4" x14ac:dyDescent="0.2">
      <c r="A93" s="2" t="s">
        <v>71</v>
      </c>
      <c r="B93" s="41">
        <f>SUM(B90:B92)</f>
        <v>1353.78</v>
      </c>
      <c r="C93" s="41">
        <f>SUM(C90:C92)</f>
        <v>18000</v>
      </c>
    </row>
    <row r="96" spans="1:4" x14ac:dyDescent="0.2">
      <c r="A96" s="42" t="s">
        <v>47</v>
      </c>
    </row>
    <row r="100" spans="2:10" x14ac:dyDescent="0.2">
      <c r="F100" s="16"/>
      <c r="G100" s="16"/>
      <c r="H100" s="16"/>
      <c r="I100" s="16"/>
      <c r="J100" s="16"/>
    </row>
    <row r="103" spans="2:10" x14ac:dyDescent="0.2">
      <c r="B103" s="43"/>
      <c r="C103" s="43"/>
    </row>
    <row r="104" spans="2:10" x14ac:dyDescent="0.2">
      <c r="B104" s="43"/>
      <c r="C104" s="43"/>
    </row>
  </sheetData>
  <sheetProtection algorithmName="SHA-512" hashValue="V8Ms1l0Ai3n+qKPzM7PdvLFsnN/EtRDRU90MWFFOMQddc6nGnr7cYPZpDZPGZX+j/RhjPgkZiDVX3HTqxrMHpA==" saltValue="T1sDfFZawOm3efWapprqnQ==" spinCount="100000" sheet="1" objects="1" scenarios="1"/>
  <pageMargins left="0.7" right="0.7" top="0.75" bottom="0.75" header="0.3" footer="0.3"/>
  <pageSetup paperSize="9" scale="47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2F295-7450-6C44-8D25-EC9643DAB01D}">
  <sheetPr>
    <pageSetUpPr fitToPage="1"/>
  </sheetPr>
  <dimension ref="A1:I10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72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45321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63</v>
      </c>
      <c r="B12" s="15">
        <v>43878</v>
      </c>
      <c r="C12" s="16" t="s">
        <v>73</v>
      </c>
    </row>
    <row r="13" spans="1:3" x14ac:dyDescent="0.2">
      <c r="A13" s="14"/>
      <c r="B13" s="15"/>
      <c r="C13" s="16"/>
    </row>
    <row r="14" spans="1:3" ht="34" x14ac:dyDescent="0.2">
      <c r="A14" s="14" t="s">
        <v>52</v>
      </c>
      <c r="B14" s="45">
        <v>9000</v>
      </c>
      <c r="C14" s="16" t="s">
        <v>74</v>
      </c>
    </row>
    <row r="15" spans="1:3" x14ac:dyDescent="0.2">
      <c r="A15" s="14"/>
      <c r="B15" s="15"/>
      <c r="C15" s="16"/>
    </row>
    <row r="16" spans="1:3" x14ac:dyDescent="0.2">
      <c r="A16" s="1" t="s">
        <v>75</v>
      </c>
      <c r="B16" s="15">
        <f>SUM(B12:B14)</f>
        <v>52878</v>
      </c>
      <c r="C16" s="16"/>
    </row>
    <row r="17" spans="1:3" x14ac:dyDescent="0.2">
      <c r="A17" s="1"/>
      <c r="B17" s="15"/>
      <c r="C17" s="16"/>
    </row>
    <row r="18" spans="1:3" x14ac:dyDescent="0.2">
      <c r="A18" s="1"/>
      <c r="B18" s="15"/>
      <c r="C18" s="16"/>
    </row>
    <row r="19" spans="1:3" hidden="1" x14ac:dyDescent="0.2">
      <c r="A19" s="17" t="s">
        <v>10</v>
      </c>
      <c r="B19" s="15"/>
      <c r="C19" s="16"/>
    </row>
    <row r="20" spans="1:3" hidden="1" x14ac:dyDescent="0.2">
      <c r="A20" s="14"/>
      <c r="B20" s="15"/>
      <c r="C20" s="16"/>
    </row>
    <row r="21" spans="1:3" hidden="1" x14ac:dyDescent="0.2">
      <c r="A21" s="14"/>
      <c r="B21" s="15"/>
      <c r="C21" s="16"/>
    </row>
    <row r="22" spans="1:3" hidden="1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8" t="s">
        <v>12</v>
      </c>
      <c r="B24" s="19">
        <f>B16-B97</f>
        <v>52878</v>
      </c>
      <c r="C24" s="20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13</v>
      </c>
      <c r="B27" s="7"/>
      <c r="C27" s="21"/>
    </row>
    <row r="28" spans="1:3" x14ac:dyDescent="0.2">
      <c r="A28" s="2" t="s">
        <v>14</v>
      </c>
      <c r="B28" s="3"/>
      <c r="C28" s="22"/>
    </row>
    <row r="29" spans="1:3" x14ac:dyDescent="0.2">
      <c r="A29" s="12">
        <v>45107</v>
      </c>
      <c r="B29" s="24"/>
      <c r="C29" s="24"/>
    </row>
    <row r="30" spans="1:3" x14ac:dyDescent="0.2">
      <c r="A30" s="13"/>
      <c r="B30" s="25"/>
      <c r="C30" s="24"/>
    </row>
    <row r="31" spans="1:3" x14ac:dyDescent="0.2">
      <c r="A31" s="2" t="s">
        <v>15</v>
      </c>
      <c r="B31" s="24"/>
      <c r="C31" s="24"/>
    </row>
    <row r="32" spans="1:3" x14ac:dyDescent="0.2">
      <c r="A32" s="26"/>
      <c r="B32" s="24"/>
      <c r="C32" s="26"/>
    </row>
    <row r="33" spans="1:3" x14ac:dyDescent="0.2">
      <c r="A33" s="13"/>
      <c r="B33" s="24"/>
      <c r="C33" s="24"/>
    </row>
    <row r="34" spans="1:3" ht="34" x14ac:dyDescent="0.2">
      <c r="A34" s="14" t="s">
        <v>16</v>
      </c>
      <c r="B34" s="27">
        <v>43404.55</v>
      </c>
      <c r="C34" s="16" t="s">
        <v>76</v>
      </c>
    </row>
    <row r="35" spans="1:3" x14ac:dyDescent="0.2">
      <c r="A35" s="14" t="s">
        <v>18</v>
      </c>
      <c r="B35" s="27"/>
      <c r="C35" s="16"/>
    </row>
    <row r="36" spans="1:3" ht="34" x14ac:dyDescent="0.2">
      <c r="A36" s="1" t="s">
        <v>19</v>
      </c>
      <c r="B36" s="27">
        <v>6847.9120000000003</v>
      </c>
      <c r="C36" s="16" t="s">
        <v>76</v>
      </c>
    </row>
    <row r="37" spans="1:3" x14ac:dyDescent="0.2">
      <c r="A37" s="14"/>
      <c r="B37" s="27"/>
      <c r="C37" s="11"/>
    </row>
    <row r="38" spans="1:3" x14ac:dyDescent="0.2">
      <c r="A38" s="1" t="s">
        <v>20</v>
      </c>
      <c r="B38" s="27"/>
      <c r="C38" s="11"/>
    </row>
    <row r="39" spans="1:3" x14ac:dyDescent="0.2">
      <c r="A39" s="14"/>
      <c r="B39" s="27"/>
      <c r="C39" s="11"/>
    </row>
    <row r="40" spans="1:3" x14ac:dyDescent="0.2">
      <c r="A40" s="14" t="s">
        <v>21</v>
      </c>
      <c r="B40" s="27"/>
      <c r="C40" s="16"/>
    </row>
    <row r="41" spans="1:3" ht="34" x14ac:dyDescent="0.2">
      <c r="A41" s="14" t="s">
        <v>22</v>
      </c>
      <c r="B41" s="27">
        <v>4.899</v>
      </c>
      <c r="C41" s="16" t="s">
        <v>76</v>
      </c>
    </row>
    <row r="42" spans="1:3" x14ac:dyDescent="0.2">
      <c r="A42" s="14"/>
      <c r="B42" s="27"/>
      <c r="C42" s="11"/>
    </row>
    <row r="43" spans="1:3" x14ac:dyDescent="0.2">
      <c r="A43" s="14" t="s">
        <v>23</v>
      </c>
      <c r="B43" s="27"/>
      <c r="C43" s="11"/>
    </row>
    <row r="44" spans="1:3" x14ac:dyDescent="0.2">
      <c r="A44" s="14" t="s">
        <v>24</v>
      </c>
      <c r="B44" s="27"/>
      <c r="C44" s="16"/>
    </row>
    <row r="45" spans="1:3" x14ac:dyDescent="0.2">
      <c r="A45" s="14" t="s">
        <v>25</v>
      </c>
      <c r="B45" s="27"/>
      <c r="C45" s="11"/>
    </row>
    <row r="46" spans="1:3" x14ac:dyDescent="0.2">
      <c r="A46" s="14" t="s">
        <v>26</v>
      </c>
      <c r="B46" s="27"/>
      <c r="C46" s="11"/>
    </row>
    <row r="47" spans="1:3" x14ac:dyDescent="0.2">
      <c r="A47" s="14"/>
      <c r="B47" s="27"/>
      <c r="C47" s="11"/>
    </row>
    <row r="48" spans="1:3" x14ac:dyDescent="0.2">
      <c r="A48" s="14" t="s">
        <v>27</v>
      </c>
      <c r="B48" s="27"/>
      <c r="C48" s="16"/>
    </row>
    <row r="49" spans="1:3" x14ac:dyDescent="0.2">
      <c r="A49" s="14" t="s">
        <v>28</v>
      </c>
      <c r="B49" s="27"/>
      <c r="C49" s="11"/>
    </row>
    <row r="50" spans="1:3" x14ac:dyDescent="0.2">
      <c r="A50" s="14" t="s">
        <v>29</v>
      </c>
      <c r="B50" s="27"/>
      <c r="C50" s="16"/>
    </row>
    <row r="51" spans="1:3" x14ac:dyDescent="0.2">
      <c r="A51" s="14" t="s">
        <v>30</v>
      </c>
      <c r="B51" s="27"/>
      <c r="C51" s="16"/>
    </row>
    <row r="52" spans="1:3" x14ac:dyDescent="0.2">
      <c r="A52" s="14"/>
      <c r="B52" s="27"/>
      <c r="C52" s="11"/>
    </row>
    <row r="53" spans="1:3" ht="34" x14ac:dyDescent="0.2">
      <c r="A53" s="14" t="s">
        <v>31</v>
      </c>
      <c r="B53" s="27">
        <v>258.19900000000001</v>
      </c>
      <c r="C53" s="16" t="s">
        <v>76</v>
      </c>
    </row>
    <row r="54" spans="1:3" x14ac:dyDescent="0.2">
      <c r="A54" s="14"/>
      <c r="B54" s="27"/>
      <c r="C54" s="11"/>
    </row>
    <row r="55" spans="1:3" x14ac:dyDescent="0.2">
      <c r="A55" s="14" t="s">
        <v>33</v>
      </c>
      <c r="B55" s="27">
        <f>SUM(B40:B53)</f>
        <v>263.09800000000001</v>
      </c>
      <c r="C55" s="11"/>
    </row>
    <row r="56" spans="1:3" x14ac:dyDescent="0.2">
      <c r="A56" s="28"/>
      <c r="B56" s="29"/>
      <c r="C56" s="30"/>
    </row>
    <row r="57" spans="1:3" x14ac:dyDescent="0.2">
      <c r="A57" s="31" t="s">
        <v>13</v>
      </c>
      <c r="B57" s="32">
        <f>B36+B55</f>
        <v>7111.01</v>
      </c>
      <c r="C57" s="33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4" t="s">
        <v>34</v>
      </c>
      <c r="B60" s="35">
        <f>ROUND((B24/B34),1)</f>
        <v>1.2</v>
      </c>
      <c r="C60" s="10"/>
    </row>
    <row r="61" spans="1:3" x14ac:dyDescent="0.2">
      <c r="A61" s="34" t="s">
        <v>35</v>
      </c>
      <c r="B61" s="35">
        <f>ROUND((B24/B36),1)</f>
        <v>7.7</v>
      </c>
      <c r="C61" s="10"/>
    </row>
    <row r="62" spans="1:3" x14ac:dyDescent="0.2">
      <c r="A62" s="34" t="s">
        <v>36</v>
      </c>
      <c r="B62" s="35">
        <f>ROUND((B24/B57),1)</f>
        <v>7.4</v>
      </c>
      <c r="C62" s="10"/>
    </row>
    <row r="65" spans="1:3" x14ac:dyDescent="0.2">
      <c r="A65" s="7" t="s">
        <v>37</v>
      </c>
      <c r="B65" s="8"/>
      <c r="C65" s="9"/>
    </row>
    <row r="66" spans="1:3" x14ac:dyDescent="0.2">
      <c r="C66" s="10"/>
    </row>
    <row r="67" spans="1:3" x14ac:dyDescent="0.2">
      <c r="A67" s="14" t="s">
        <v>77</v>
      </c>
    </row>
    <row r="68" spans="1:3" x14ac:dyDescent="0.2">
      <c r="A68" s="14" t="s">
        <v>78</v>
      </c>
    </row>
    <row r="69" spans="1:3" x14ac:dyDescent="0.2">
      <c r="A69" s="14" t="s">
        <v>79</v>
      </c>
    </row>
    <row r="70" spans="1:3" x14ac:dyDescent="0.2">
      <c r="A70" s="14" t="s">
        <v>80</v>
      </c>
    </row>
    <row r="71" spans="1:3" x14ac:dyDescent="0.2">
      <c r="A71" s="14" t="s">
        <v>81</v>
      </c>
    </row>
    <row r="72" spans="1:3" x14ac:dyDescent="0.2">
      <c r="A72" t="s">
        <v>82</v>
      </c>
    </row>
    <row r="73" spans="1:3" x14ac:dyDescent="0.2">
      <c r="A73" s="14" t="s">
        <v>83</v>
      </c>
      <c r="C73" s="11"/>
    </row>
    <row r="74" spans="1:3" x14ac:dyDescent="0.2">
      <c r="A74" s="14"/>
      <c r="C74" s="11"/>
    </row>
    <row r="75" spans="1:3" x14ac:dyDescent="0.2">
      <c r="A75" s="36"/>
      <c r="B75" s="36"/>
      <c r="C75" s="9"/>
    </row>
    <row r="76" spans="1:3" x14ac:dyDescent="0.2">
      <c r="C76" s="37"/>
    </row>
    <row r="77" spans="1:3" hidden="1" x14ac:dyDescent="0.2">
      <c r="C77" s="37"/>
    </row>
    <row r="78" spans="1:3" hidden="1" x14ac:dyDescent="0.2">
      <c r="B78" s="3" t="s">
        <v>3</v>
      </c>
    </row>
    <row r="79" spans="1:3" hidden="1" x14ac:dyDescent="0.2">
      <c r="B79" s="3"/>
    </row>
    <row r="80" spans="1:3" hidden="1" x14ac:dyDescent="0.2">
      <c r="B80" s="5" t="s">
        <v>5</v>
      </c>
    </row>
    <row r="81" spans="1:9" hidden="1" x14ac:dyDescent="0.2">
      <c r="B81" s="5"/>
    </row>
    <row r="82" spans="1:9" hidden="1" x14ac:dyDescent="0.2">
      <c r="B82" s="38" t="s">
        <v>84</v>
      </c>
    </row>
    <row r="83" spans="1:9" hidden="1" x14ac:dyDescent="0.2">
      <c r="A83" s="2" t="s">
        <v>15</v>
      </c>
      <c r="B83" s="5"/>
    </row>
    <row r="84" spans="1:9" hidden="1" x14ac:dyDescent="0.2">
      <c r="A84" s="39"/>
      <c r="B84" s="5"/>
    </row>
    <row r="85" spans="1:9" hidden="1" x14ac:dyDescent="0.2"/>
    <row r="86" spans="1:9" ht="17" hidden="1" x14ac:dyDescent="0.2">
      <c r="A86" s="14" t="s">
        <v>44</v>
      </c>
      <c r="B86" s="15">
        <v>0</v>
      </c>
      <c r="C86" s="16" t="s">
        <v>85</v>
      </c>
    </row>
    <row r="87" spans="1:9" hidden="1" x14ac:dyDescent="0.2">
      <c r="A87" s="14" t="s">
        <v>45</v>
      </c>
      <c r="B87" s="15"/>
      <c r="C87" s="16"/>
    </row>
    <row r="88" spans="1:9" hidden="1" x14ac:dyDescent="0.2">
      <c r="A88" t="s">
        <v>46</v>
      </c>
      <c r="B88" s="29"/>
      <c r="C88" s="16"/>
    </row>
    <row r="89" spans="1:9" hidden="1" x14ac:dyDescent="0.2">
      <c r="A89" s="2" t="s">
        <v>71</v>
      </c>
      <c r="B89" s="41">
        <f>SUM(B86:B88)</f>
        <v>0</v>
      </c>
    </row>
    <row r="90" spans="1:9" hidden="1" x14ac:dyDescent="0.2"/>
    <row r="92" spans="1:9" x14ac:dyDescent="0.2">
      <c r="A92" s="42" t="s">
        <v>47</v>
      </c>
    </row>
    <row r="96" spans="1:9" x14ac:dyDescent="0.2">
      <c r="E96" s="16"/>
      <c r="F96" s="16"/>
      <c r="G96" s="16"/>
      <c r="H96" s="16"/>
      <c r="I96" s="16"/>
    </row>
    <row r="99" spans="2:2" x14ac:dyDescent="0.2">
      <c r="B99" s="43"/>
    </row>
    <row r="100" spans="2:2" x14ac:dyDescent="0.2">
      <c r="B100" s="43"/>
    </row>
  </sheetData>
  <sheetProtection algorithmName="SHA-512" hashValue="K6e0ZZWKtVEaaOCYlJUugY6BHx+N86I/x6OgrqAizbUlOvaF+mHy+KXEJM442GWs0VMckGRKni5k1NuCh6Hb9w==" saltValue="hz3lxb+u0V2Gt6x8TPkduw==" spinCount="100000" sheet="1" objects="1" scenarios="1"/>
  <pageMargins left="0.7" right="0.7" top="0.75" bottom="0.75" header="0.3" footer="0.3"/>
  <pageSetup paperSize="9" scale="60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7A645-10E4-4E44-9D17-6CEFAF4E7159}">
  <sheetPr>
    <pageSetUpPr fitToPage="1"/>
  </sheetPr>
  <dimension ref="A1:J106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86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87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45323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88</v>
      </c>
      <c r="B11" s="10"/>
      <c r="C11" s="10"/>
      <c r="D11" s="11"/>
    </row>
    <row r="12" spans="1:4" x14ac:dyDescent="0.2">
      <c r="A12" s="60">
        <v>0.85341999999999996</v>
      </c>
      <c r="B12" s="10"/>
      <c r="C12" s="10"/>
      <c r="D12" s="11" t="s">
        <v>89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68" x14ac:dyDescent="0.2">
      <c r="A15" s="14" t="s">
        <v>63</v>
      </c>
      <c r="B15" s="15">
        <f>C15*A12</f>
        <v>6747.9919399999999</v>
      </c>
      <c r="C15" s="15">
        <f>8662-755</f>
        <v>7907</v>
      </c>
      <c r="D15" s="16" t="s">
        <v>90</v>
      </c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52</v>
      </c>
      <c r="B17" s="45">
        <f>C17*A12</f>
        <v>1707.6934199999998</v>
      </c>
      <c r="C17" s="45">
        <v>2001</v>
      </c>
      <c r="D17" s="16" t="s">
        <v>91</v>
      </c>
    </row>
    <row r="18" spans="1:4" x14ac:dyDescent="0.2">
      <c r="A18" s="14"/>
      <c r="B18" s="15"/>
      <c r="C18" s="15"/>
      <c r="D18" s="16"/>
    </row>
    <row r="19" spans="1:4" x14ac:dyDescent="0.2">
      <c r="A19" s="1" t="s">
        <v>53</v>
      </c>
      <c r="B19" s="15">
        <f>SUM(B15:B17)</f>
        <v>8455.6853599999995</v>
      </c>
      <c r="C19" s="15">
        <f>SUM(C15:C17)</f>
        <v>9908</v>
      </c>
      <c r="D19" s="16"/>
    </row>
    <row r="20" spans="1:4" x14ac:dyDescent="0.2">
      <c r="A20" s="14"/>
      <c r="B20" s="15"/>
      <c r="C20" s="15"/>
      <c r="D20" s="16"/>
    </row>
    <row r="21" spans="1:4" x14ac:dyDescent="0.2">
      <c r="A21" s="17" t="s">
        <v>10</v>
      </c>
      <c r="B21" s="15"/>
      <c r="C21" s="15"/>
      <c r="D21" s="16"/>
    </row>
    <row r="22" spans="1:4" x14ac:dyDescent="0.2">
      <c r="A22" s="14"/>
      <c r="B22" s="15"/>
      <c r="C22" s="15"/>
      <c r="D22" s="16"/>
    </row>
    <row r="23" spans="1:4" ht="51" x14ac:dyDescent="0.2">
      <c r="A23" s="1" t="s">
        <v>11</v>
      </c>
      <c r="B23" s="15">
        <f>-B95</f>
        <v>-2867.4911999999999</v>
      </c>
      <c r="C23" s="15"/>
      <c r="D23" s="16" t="s">
        <v>92</v>
      </c>
    </row>
    <row r="24" spans="1:4" x14ac:dyDescent="0.2">
      <c r="A24" s="14"/>
      <c r="B24" s="15"/>
      <c r="C24" s="15"/>
      <c r="D24" s="16"/>
    </row>
    <row r="25" spans="1:4" x14ac:dyDescent="0.2">
      <c r="A25" s="4"/>
      <c r="B25" s="10"/>
      <c r="C25" s="10"/>
    </row>
    <row r="26" spans="1:4" x14ac:dyDescent="0.2">
      <c r="A26" s="18" t="s">
        <v>12</v>
      </c>
      <c r="B26" s="19">
        <f>B19-B95</f>
        <v>5588.1941599999991</v>
      </c>
      <c r="C26" s="19"/>
      <c r="D26" s="20"/>
    </row>
    <row r="27" spans="1:4" x14ac:dyDescent="0.2">
      <c r="A27" s="2"/>
    </row>
    <row r="28" spans="1:4" x14ac:dyDescent="0.2">
      <c r="A28" s="2"/>
    </row>
    <row r="29" spans="1:4" x14ac:dyDescent="0.2">
      <c r="A29" s="7" t="s">
        <v>13</v>
      </c>
      <c r="B29" s="7"/>
      <c r="C29" s="7"/>
      <c r="D29" s="21"/>
    </row>
    <row r="30" spans="1:4" x14ac:dyDescent="0.2">
      <c r="A30" s="2" t="s">
        <v>14</v>
      </c>
      <c r="B30" s="3"/>
      <c r="C30" s="3"/>
      <c r="D30" s="22"/>
    </row>
    <row r="31" spans="1:4" x14ac:dyDescent="0.2">
      <c r="A31" s="12">
        <v>45322</v>
      </c>
      <c r="B31" s="24"/>
      <c r="C31" s="24"/>
      <c r="D31" s="24"/>
    </row>
    <row r="32" spans="1:4" x14ac:dyDescent="0.2">
      <c r="A32" s="13"/>
      <c r="B32" s="25"/>
      <c r="C32" s="25"/>
      <c r="D32" s="24"/>
    </row>
    <row r="33" spans="1:4" x14ac:dyDescent="0.2">
      <c r="A33" s="2" t="s">
        <v>15</v>
      </c>
      <c r="B33" s="24"/>
      <c r="C33" s="24"/>
      <c r="D33" s="24"/>
    </row>
    <row r="34" spans="1:4" x14ac:dyDescent="0.2">
      <c r="A34" s="26"/>
      <c r="B34" s="24"/>
      <c r="C34" s="24"/>
      <c r="D34" s="26"/>
    </row>
    <row r="35" spans="1:4" x14ac:dyDescent="0.2">
      <c r="A35" s="13"/>
      <c r="B35" s="24"/>
      <c r="C35" s="24"/>
      <c r="D35" s="24"/>
    </row>
    <row r="36" spans="1:4" x14ac:dyDescent="0.2">
      <c r="A36" s="14" t="s">
        <v>16</v>
      </c>
      <c r="B36" s="61"/>
      <c r="C36" s="27"/>
      <c r="D36" s="16"/>
    </row>
    <row r="37" spans="1:4" x14ac:dyDescent="0.2">
      <c r="A37" s="14" t="s">
        <v>18</v>
      </c>
      <c r="B37" s="61"/>
      <c r="C37" s="27"/>
      <c r="D37" s="16"/>
    </row>
    <row r="38" spans="1:4" ht="34" x14ac:dyDescent="0.2">
      <c r="A38" s="1" t="s">
        <v>19</v>
      </c>
      <c r="B38" s="62">
        <f>B39</f>
        <v>600.04899999999998</v>
      </c>
      <c r="C38" s="27"/>
      <c r="D38" s="16" t="s">
        <v>106</v>
      </c>
    </row>
    <row r="39" spans="1:4" ht="17" x14ac:dyDescent="0.2">
      <c r="A39" s="1" t="s">
        <v>93</v>
      </c>
      <c r="B39" s="27">
        <f>B41+B40</f>
        <v>600.04899999999998</v>
      </c>
      <c r="C39" s="27"/>
      <c r="D39" s="16" t="s">
        <v>94</v>
      </c>
    </row>
    <row r="40" spans="1:4" ht="34" x14ac:dyDescent="0.2">
      <c r="A40" s="1" t="s">
        <v>95</v>
      </c>
      <c r="B40" s="27">
        <v>169.21</v>
      </c>
      <c r="C40" s="27"/>
      <c r="D40" s="16" t="s">
        <v>96</v>
      </c>
    </row>
    <row r="41" spans="1:4" ht="34" x14ac:dyDescent="0.2">
      <c r="A41" s="1" t="s">
        <v>97</v>
      </c>
      <c r="B41" s="27">
        <v>430.839</v>
      </c>
      <c r="C41" s="27"/>
      <c r="D41" s="16" t="s">
        <v>98</v>
      </c>
    </row>
    <row r="42" spans="1:4" x14ac:dyDescent="0.2">
      <c r="A42" s="1"/>
      <c r="B42" s="27"/>
      <c r="C42" s="27"/>
      <c r="D42" s="16"/>
    </row>
    <row r="43" spans="1:4" x14ac:dyDescent="0.2">
      <c r="A43" s="1"/>
      <c r="B43" s="27"/>
      <c r="C43" s="27"/>
      <c r="D43" s="16"/>
    </row>
    <row r="44" spans="1:4" x14ac:dyDescent="0.2">
      <c r="A44" s="14"/>
      <c r="B44" s="27"/>
      <c r="C44" s="27"/>
      <c r="D44" s="11"/>
    </row>
    <row r="45" spans="1:4" x14ac:dyDescent="0.2">
      <c r="A45" s="1" t="s">
        <v>20</v>
      </c>
      <c r="B45" s="27"/>
      <c r="C45" s="27"/>
      <c r="D45" s="11"/>
    </row>
    <row r="46" spans="1:4" x14ac:dyDescent="0.2">
      <c r="A46" s="14"/>
      <c r="B46" s="27"/>
      <c r="C46" s="27"/>
      <c r="D46" s="11"/>
    </row>
    <row r="47" spans="1:4" x14ac:dyDescent="0.2">
      <c r="A47" s="14" t="s">
        <v>21</v>
      </c>
      <c r="B47" s="27"/>
      <c r="C47" s="27"/>
      <c r="D47" s="16"/>
    </row>
    <row r="48" spans="1:4" x14ac:dyDescent="0.2">
      <c r="A48" s="14" t="s">
        <v>22</v>
      </c>
      <c r="B48" s="27"/>
      <c r="C48" s="27"/>
      <c r="D48" s="11"/>
    </row>
    <row r="49" spans="1:4" x14ac:dyDescent="0.2">
      <c r="A49" s="14"/>
      <c r="B49" s="27"/>
      <c r="C49" s="27"/>
      <c r="D49" s="11"/>
    </row>
    <row r="50" spans="1:4" x14ac:dyDescent="0.2">
      <c r="A50" s="14" t="s">
        <v>23</v>
      </c>
      <c r="B50" s="27"/>
      <c r="C50" s="27"/>
      <c r="D50" s="11"/>
    </row>
    <row r="51" spans="1:4" x14ac:dyDescent="0.2">
      <c r="A51" s="14" t="s">
        <v>24</v>
      </c>
      <c r="B51" s="27"/>
      <c r="C51" s="27"/>
      <c r="D51" s="16"/>
    </row>
    <row r="52" spans="1:4" x14ac:dyDescent="0.2">
      <c r="A52" s="14" t="s">
        <v>25</v>
      </c>
      <c r="B52" s="27"/>
      <c r="C52" s="27"/>
      <c r="D52" s="11"/>
    </row>
    <row r="53" spans="1:4" x14ac:dyDescent="0.2">
      <c r="A53" s="14" t="s">
        <v>26</v>
      </c>
      <c r="B53" s="27"/>
      <c r="C53" s="27"/>
      <c r="D53" s="11"/>
    </row>
    <row r="54" spans="1:4" x14ac:dyDescent="0.2">
      <c r="A54" s="14"/>
      <c r="B54" s="27"/>
      <c r="C54" s="27"/>
      <c r="D54" s="11"/>
    </row>
    <row r="55" spans="1:4" x14ac:dyDescent="0.2">
      <c r="A55" s="14" t="s">
        <v>27</v>
      </c>
      <c r="B55" s="27"/>
      <c r="C55" s="27"/>
      <c r="D55" s="16"/>
    </row>
    <row r="56" spans="1:4" x14ac:dyDescent="0.2">
      <c r="A56" s="14" t="s">
        <v>28</v>
      </c>
      <c r="B56" s="27"/>
      <c r="C56" s="27"/>
      <c r="D56" s="11"/>
    </row>
    <row r="57" spans="1:4" x14ac:dyDescent="0.2">
      <c r="A57" s="14" t="s">
        <v>29</v>
      </c>
      <c r="B57" s="27"/>
      <c r="C57" s="27"/>
      <c r="D57" s="16"/>
    </row>
    <row r="58" spans="1:4" x14ac:dyDescent="0.2">
      <c r="A58" s="14" t="s">
        <v>30</v>
      </c>
      <c r="B58" s="27"/>
      <c r="C58" s="27"/>
      <c r="D58" s="16"/>
    </row>
    <row r="59" spans="1:4" x14ac:dyDescent="0.2">
      <c r="A59" s="14"/>
      <c r="B59" s="27"/>
      <c r="C59" s="27"/>
      <c r="D59" s="11"/>
    </row>
    <row r="60" spans="1:4" ht="17" x14ac:dyDescent="0.2">
      <c r="A60" s="14" t="s">
        <v>31</v>
      </c>
      <c r="B60" s="27">
        <v>58.08</v>
      </c>
      <c r="C60" s="27"/>
      <c r="D60" s="16" t="s">
        <v>99</v>
      </c>
    </row>
    <row r="61" spans="1:4" x14ac:dyDescent="0.2">
      <c r="A61" s="14"/>
      <c r="B61" s="27"/>
      <c r="C61" s="27"/>
      <c r="D61" s="16"/>
    </row>
    <row r="62" spans="1:4" x14ac:dyDescent="0.2">
      <c r="A62" s="14"/>
      <c r="B62" s="27"/>
      <c r="C62" s="27"/>
      <c r="D62" s="11"/>
    </row>
    <row r="63" spans="1:4" x14ac:dyDescent="0.2">
      <c r="A63" s="14" t="s">
        <v>33</v>
      </c>
      <c r="B63" s="27">
        <f>SUM(B47:B61)</f>
        <v>58.08</v>
      </c>
      <c r="C63" s="27"/>
      <c r="D63" s="11"/>
    </row>
    <row r="64" spans="1:4" x14ac:dyDescent="0.2">
      <c r="A64" s="28"/>
      <c r="B64" s="29"/>
      <c r="C64" s="29"/>
      <c r="D64" s="30"/>
    </row>
    <row r="65" spans="1:4" x14ac:dyDescent="0.2">
      <c r="A65" s="31" t="s">
        <v>13</v>
      </c>
      <c r="B65" s="32">
        <f>B38+B63</f>
        <v>658.12900000000002</v>
      </c>
      <c r="C65" s="32"/>
      <c r="D65" s="33"/>
    </row>
    <row r="66" spans="1:4" x14ac:dyDescent="0.2">
      <c r="B66" s="10"/>
      <c r="C66" s="10"/>
      <c r="D66" s="11"/>
    </row>
    <row r="67" spans="1:4" x14ac:dyDescent="0.2">
      <c r="B67" s="3"/>
      <c r="C67" s="3"/>
      <c r="D67" s="10"/>
    </row>
    <row r="68" spans="1:4" x14ac:dyDescent="0.2">
      <c r="A68" s="34" t="s">
        <v>34</v>
      </c>
      <c r="B68" s="63" t="s">
        <v>100</v>
      </c>
      <c r="C68" s="64"/>
      <c r="D68" s="10"/>
    </row>
    <row r="69" spans="1:4" x14ac:dyDescent="0.2">
      <c r="A69" s="34" t="s">
        <v>35</v>
      </c>
      <c r="B69" s="35">
        <f>ROUND((B26/B38),1)</f>
        <v>9.3000000000000007</v>
      </c>
      <c r="C69" s="64"/>
      <c r="D69" s="10"/>
    </row>
    <row r="70" spans="1:4" x14ac:dyDescent="0.2">
      <c r="A70" s="34" t="s">
        <v>36</v>
      </c>
      <c r="B70" s="35">
        <f>ROUND((B26/B65),1)</f>
        <v>8.5</v>
      </c>
      <c r="C70" s="64"/>
      <c r="D70" s="10"/>
    </row>
    <row r="73" spans="1:4" x14ac:dyDescent="0.2">
      <c r="A73" s="7" t="s">
        <v>37</v>
      </c>
      <c r="B73" s="8"/>
      <c r="C73" s="8"/>
      <c r="D73" s="9"/>
    </row>
    <row r="74" spans="1:4" x14ac:dyDescent="0.2">
      <c r="D74" s="10"/>
    </row>
    <row r="75" spans="1:4" x14ac:dyDescent="0.2">
      <c r="A75" s="14" t="s">
        <v>101</v>
      </c>
    </row>
    <row r="76" spans="1:4" x14ac:dyDescent="0.2">
      <c r="A76" s="14" t="s">
        <v>102</v>
      </c>
    </row>
    <row r="77" spans="1:4" x14ac:dyDescent="0.2">
      <c r="A77" t="s">
        <v>103</v>
      </c>
    </row>
    <row r="78" spans="1:4" x14ac:dyDescent="0.2">
      <c r="A78" t="s">
        <v>104</v>
      </c>
    </row>
    <row r="79" spans="1:4" x14ac:dyDescent="0.2">
      <c r="A79" t="s">
        <v>105</v>
      </c>
    </row>
    <row r="80" spans="1:4" x14ac:dyDescent="0.2">
      <c r="D80" s="11"/>
    </row>
    <row r="81" spans="1:4" x14ac:dyDescent="0.2">
      <c r="A81" s="36"/>
      <c r="B81" s="36"/>
      <c r="C81" s="36"/>
      <c r="D81" s="9"/>
    </row>
    <row r="82" spans="1:4" x14ac:dyDescent="0.2">
      <c r="D82" s="37"/>
    </row>
    <row r="83" spans="1:4" x14ac:dyDescent="0.2">
      <c r="D83" s="37"/>
    </row>
    <row r="84" spans="1:4" x14ac:dyDescent="0.2">
      <c r="B84" s="3" t="s">
        <v>3</v>
      </c>
      <c r="C84" s="3" t="s">
        <v>87</v>
      </c>
    </row>
    <row r="85" spans="1:4" x14ac:dyDescent="0.2">
      <c r="B85" s="3"/>
      <c r="C85" s="3"/>
    </row>
    <row r="86" spans="1:4" x14ac:dyDescent="0.2">
      <c r="B86" s="5" t="s">
        <v>5</v>
      </c>
      <c r="C86" s="5" t="s">
        <v>5</v>
      </c>
    </row>
    <row r="87" spans="1:4" x14ac:dyDescent="0.2">
      <c r="B87" s="5"/>
      <c r="C87" s="5"/>
    </row>
    <row r="88" spans="1:4" x14ac:dyDescent="0.2">
      <c r="B88" s="38">
        <v>45323</v>
      </c>
      <c r="C88" s="38">
        <v>45323</v>
      </c>
    </row>
    <row r="89" spans="1:4" x14ac:dyDescent="0.2">
      <c r="A89" s="2" t="s">
        <v>88</v>
      </c>
      <c r="B89" s="5"/>
      <c r="C89" s="5"/>
    </row>
    <row r="90" spans="1:4" x14ac:dyDescent="0.2">
      <c r="A90" s="39">
        <f>A12</f>
        <v>0.85341999999999996</v>
      </c>
      <c r="B90" s="5"/>
      <c r="C90" s="5"/>
      <c r="D90" s="11" t="s">
        <v>89</v>
      </c>
    </row>
    <row r="92" spans="1:4" ht="51" x14ac:dyDescent="0.2">
      <c r="A92" s="14" t="s">
        <v>44</v>
      </c>
      <c r="B92" s="15">
        <f>C92*A90</f>
        <v>2867.4911999999999</v>
      </c>
      <c r="C92" s="15">
        <v>3360</v>
      </c>
      <c r="D92" s="16" t="s">
        <v>92</v>
      </c>
    </row>
    <row r="93" spans="1:4" x14ac:dyDescent="0.2">
      <c r="A93" s="14" t="s">
        <v>45</v>
      </c>
      <c r="B93" s="15"/>
      <c r="C93" s="15"/>
      <c r="D93" s="16"/>
    </row>
    <row r="94" spans="1:4" x14ac:dyDescent="0.2">
      <c r="A94" t="s">
        <v>46</v>
      </c>
      <c r="B94" s="29"/>
      <c r="C94" s="29"/>
      <c r="D94" s="16"/>
    </row>
    <row r="95" spans="1:4" x14ac:dyDescent="0.2">
      <c r="A95" s="2" t="s">
        <v>11</v>
      </c>
      <c r="B95" s="41">
        <f>SUM(B92:B94)</f>
        <v>2867.4911999999999</v>
      </c>
      <c r="C95" s="41">
        <f>SUM(C92:C94)</f>
        <v>3360</v>
      </c>
    </row>
    <row r="98" spans="1:10" x14ac:dyDescent="0.2">
      <c r="A98" s="42" t="s">
        <v>47</v>
      </c>
    </row>
    <row r="102" spans="1:10" x14ac:dyDescent="0.2">
      <c r="F102" s="16"/>
      <c r="G102" s="16"/>
      <c r="H102" s="16"/>
      <c r="I102" s="16"/>
      <c r="J102" s="16"/>
    </row>
    <row r="105" spans="1:10" x14ac:dyDescent="0.2">
      <c r="B105" s="43"/>
      <c r="C105" s="43"/>
    </row>
    <row r="106" spans="1:10" x14ac:dyDescent="0.2">
      <c r="B106" s="43"/>
      <c r="C106" s="43"/>
    </row>
  </sheetData>
  <sheetProtection algorithmName="SHA-512" hashValue="oOBA+WnBYAE4mRzLBg2zZgRLVIWaYa531H5YJ16NMODz2/5lArm4AToi3gCnxMXZhPEKHgZxpVQttXv4gCvyxw==" saltValue="RTRaHJ1GPJDDOALiECjpzg==" spinCount="100000" sheet="1" objects="1" scenarios="1"/>
  <pageMargins left="0.7" right="0.7" top="0.75" bottom="0.75" header="0.3" footer="0.3"/>
  <pageSetup paperSize="9" scale="44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2DDDE-23B9-BB4C-9A8C-A8EAD7205467}">
  <sheetPr>
    <pageSetUpPr fitToPage="1"/>
  </sheetPr>
  <dimension ref="A1:I10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45352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63</v>
      </c>
      <c r="B12" s="15">
        <v>2900</v>
      </c>
      <c r="C12" s="16" t="s">
        <v>108</v>
      </c>
    </row>
    <row r="13" spans="1:3" x14ac:dyDescent="0.2">
      <c r="A13" s="14"/>
      <c r="B13" s="15"/>
      <c r="C13" s="16"/>
    </row>
    <row r="14" spans="1:3" x14ac:dyDescent="0.2">
      <c r="A14" s="1" t="s">
        <v>109</v>
      </c>
      <c r="B14" s="15"/>
      <c r="C14" s="16"/>
    </row>
    <row r="15" spans="1:3" ht="51" x14ac:dyDescent="0.2">
      <c r="A15" s="65">
        <v>0.438</v>
      </c>
      <c r="B15" s="15"/>
      <c r="C15" s="16" t="s">
        <v>110</v>
      </c>
    </row>
    <row r="16" spans="1:3" x14ac:dyDescent="0.2">
      <c r="A16" s="14"/>
      <c r="B16" s="15"/>
      <c r="C16" s="16"/>
    </row>
    <row r="17" spans="1:3" x14ac:dyDescent="0.2">
      <c r="A17" s="1" t="s">
        <v>111</v>
      </c>
      <c r="B17" s="66">
        <f>B12/A15</f>
        <v>6621.0045662100456</v>
      </c>
      <c r="C17" s="16"/>
    </row>
    <row r="18" spans="1:3" x14ac:dyDescent="0.2">
      <c r="A18" s="1"/>
      <c r="B18" s="15"/>
      <c r="C18" s="16"/>
    </row>
    <row r="19" spans="1:3" x14ac:dyDescent="0.2">
      <c r="A19" s="1"/>
      <c r="B19" s="15"/>
      <c r="C19" s="16"/>
    </row>
    <row r="20" spans="1:3" x14ac:dyDescent="0.2">
      <c r="A20" s="17" t="s">
        <v>10</v>
      </c>
      <c r="B20" s="15"/>
      <c r="C20" s="16"/>
    </row>
    <row r="21" spans="1:3" x14ac:dyDescent="0.2">
      <c r="A21" s="14"/>
      <c r="B21" s="15"/>
      <c r="C21" s="16"/>
    </row>
    <row r="22" spans="1:3" ht="34" x14ac:dyDescent="0.2">
      <c r="A22" s="14" t="s">
        <v>112</v>
      </c>
      <c r="B22" s="15">
        <f>-B90</f>
        <v>13238.433000000001</v>
      </c>
      <c r="C22" s="16" t="s">
        <v>113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18" t="s">
        <v>12</v>
      </c>
      <c r="B25" s="19">
        <f>B17-B90</f>
        <v>19859.437566210046</v>
      </c>
      <c r="C25" s="20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13</v>
      </c>
      <c r="B28" s="7"/>
      <c r="C28" s="21"/>
    </row>
    <row r="29" spans="1:3" x14ac:dyDescent="0.2">
      <c r="A29" s="2" t="s">
        <v>14</v>
      </c>
      <c r="B29" s="3"/>
      <c r="C29" s="22"/>
    </row>
    <row r="30" spans="1:3" x14ac:dyDescent="0.2">
      <c r="A30" s="12">
        <v>45260</v>
      </c>
      <c r="B30" s="24"/>
      <c r="C30" s="24"/>
    </row>
    <row r="31" spans="1:3" x14ac:dyDescent="0.2">
      <c r="A31" s="13"/>
      <c r="B31" s="25"/>
      <c r="C31" s="24"/>
    </row>
    <row r="32" spans="1:3" x14ac:dyDescent="0.2">
      <c r="A32" s="2" t="s">
        <v>15</v>
      </c>
      <c r="B32" s="24"/>
      <c r="C32" s="24"/>
    </row>
    <row r="33" spans="1:3" x14ac:dyDescent="0.2">
      <c r="A33" s="26"/>
      <c r="B33" s="24"/>
      <c r="C33" s="26"/>
    </row>
    <row r="34" spans="1:3" x14ac:dyDescent="0.2">
      <c r="A34" s="13"/>
      <c r="B34" s="24"/>
      <c r="C34" s="24"/>
    </row>
    <row r="35" spans="1:3" ht="34" x14ac:dyDescent="0.2">
      <c r="A35" s="14" t="s">
        <v>16</v>
      </c>
      <c r="B35" s="27">
        <v>25916.044000000002</v>
      </c>
      <c r="C35" s="16" t="s">
        <v>114</v>
      </c>
    </row>
    <row r="36" spans="1:3" x14ac:dyDescent="0.2">
      <c r="A36" s="14" t="s">
        <v>18</v>
      </c>
      <c r="B36" s="27"/>
      <c r="C36" s="16"/>
    </row>
    <row r="37" spans="1:3" ht="34" x14ac:dyDescent="0.2">
      <c r="A37" s="1" t="s">
        <v>19</v>
      </c>
      <c r="B37" s="27">
        <v>726.62699999999995</v>
      </c>
      <c r="C37" s="16" t="s">
        <v>114</v>
      </c>
    </row>
    <row r="38" spans="1:3" x14ac:dyDescent="0.2">
      <c r="A38" s="14"/>
      <c r="B38" s="27"/>
      <c r="C38" s="11"/>
    </row>
    <row r="39" spans="1:3" x14ac:dyDescent="0.2">
      <c r="A39" s="1" t="s">
        <v>20</v>
      </c>
      <c r="B39" s="27"/>
      <c r="C39" s="11"/>
    </row>
    <row r="40" spans="1:3" x14ac:dyDescent="0.2">
      <c r="A40" s="14"/>
      <c r="B40" s="27"/>
      <c r="C40" s="11"/>
    </row>
    <row r="41" spans="1:3" x14ac:dyDescent="0.2">
      <c r="A41" s="14" t="s">
        <v>21</v>
      </c>
      <c r="B41" s="27"/>
      <c r="C41" s="16"/>
    </row>
    <row r="42" spans="1:3" x14ac:dyDescent="0.2">
      <c r="A42" s="14" t="s">
        <v>22</v>
      </c>
      <c r="B42" s="27"/>
      <c r="C42" s="11"/>
    </row>
    <row r="43" spans="1:3" x14ac:dyDescent="0.2">
      <c r="A43" s="14"/>
      <c r="B43" s="27"/>
      <c r="C43" s="11"/>
    </row>
    <row r="44" spans="1:3" x14ac:dyDescent="0.2">
      <c r="A44" s="14" t="s">
        <v>23</v>
      </c>
      <c r="B44" s="27"/>
      <c r="C44" s="11"/>
    </row>
    <row r="45" spans="1:3" x14ac:dyDescent="0.2">
      <c r="A45" s="14" t="s">
        <v>24</v>
      </c>
      <c r="B45" s="27"/>
      <c r="C45" s="16"/>
    </row>
    <row r="46" spans="1:3" x14ac:dyDescent="0.2">
      <c r="A46" s="14" t="s">
        <v>25</v>
      </c>
      <c r="B46" s="27"/>
      <c r="C46" s="11"/>
    </row>
    <row r="47" spans="1:3" x14ac:dyDescent="0.2">
      <c r="A47" s="14" t="s">
        <v>26</v>
      </c>
      <c r="B47" s="27"/>
      <c r="C47" s="11"/>
    </row>
    <row r="48" spans="1:3" x14ac:dyDescent="0.2">
      <c r="A48" s="14"/>
      <c r="B48" s="27"/>
      <c r="C48" s="11"/>
    </row>
    <row r="49" spans="1:3" x14ac:dyDescent="0.2">
      <c r="A49" s="14" t="s">
        <v>27</v>
      </c>
      <c r="B49" s="27"/>
      <c r="C49" s="16"/>
    </row>
    <row r="50" spans="1:3" x14ac:dyDescent="0.2">
      <c r="A50" s="14" t="s">
        <v>28</v>
      </c>
      <c r="B50" s="27"/>
      <c r="C50" s="11"/>
    </row>
    <row r="51" spans="1:3" x14ac:dyDescent="0.2">
      <c r="A51" s="14" t="s">
        <v>29</v>
      </c>
      <c r="B51" s="27"/>
      <c r="C51" s="16"/>
    </row>
    <row r="52" spans="1:3" ht="34" x14ac:dyDescent="0.2">
      <c r="A52" s="14" t="s">
        <v>30</v>
      </c>
      <c r="B52" s="27">
        <v>840.13800000000003</v>
      </c>
      <c r="C52" s="16" t="s">
        <v>114</v>
      </c>
    </row>
    <row r="53" spans="1:3" x14ac:dyDescent="0.2">
      <c r="A53" s="14"/>
      <c r="B53" s="27"/>
      <c r="C53" s="16"/>
    </row>
    <row r="54" spans="1:3" ht="34" x14ac:dyDescent="0.2">
      <c r="A54" s="14" t="s">
        <v>115</v>
      </c>
      <c r="B54" s="27">
        <v>167.483</v>
      </c>
      <c r="C54" s="16" t="s">
        <v>114</v>
      </c>
    </row>
    <row r="55" spans="1:3" x14ac:dyDescent="0.2">
      <c r="A55" s="14"/>
      <c r="B55" s="27"/>
      <c r="C55" s="11"/>
    </row>
    <row r="56" spans="1:3" ht="34" x14ac:dyDescent="0.2">
      <c r="A56" s="14" t="s">
        <v>31</v>
      </c>
      <c r="B56" s="27">
        <v>790.07100000000003</v>
      </c>
      <c r="C56" s="16" t="s">
        <v>114</v>
      </c>
    </row>
    <row r="57" spans="1:3" x14ac:dyDescent="0.2">
      <c r="A57" s="14"/>
      <c r="B57" s="27"/>
      <c r="C57" s="11"/>
    </row>
    <row r="58" spans="1:3" x14ac:dyDescent="0.2">
      <c r="A58" s="14" t="s">
        <v>33</v>
      </c>
      <c r="B58" s="27">
        <f>SUM(B41:B56)</f>
        <v>1797.692</v>
      </c>
      <c r="C58" s="11"/>
    </row>
    <row r="59" spans="1:3" x14ac:dyDescent="0.2">
      <c r="A59" s="28"/>
      <c r="B59" s="29"/>
      <c r="C59" s="30"/>
    </row>
    <row r="60" spans="1:3" x14ac:dyDescent="0.2">
      <c r="A60" s="31" t="s">
        <v>13</v>
      </c>
      <c r="B60" s="32">
        <f>B37+B58</f>
        <v>2524.319</v>
      </c>
      <c r="C60" s="33"/>
    </row>
    <row r="61" spans="1:3" x14ac:dyDescent="0.2">
      <c r="B61" s="10"/>
      <c r="C61" s="11"/>
    </row>
    <row r="62" spans="1:3" x14ac:dyDescent="0.2">
      <c r="B62" s="3"/>
      <c r="C62" s="10"/>
    </row>
    <row r="63" spans="1:3" x14ac:dyDescent="0.2">
      <c r="A63" s="34" t="s">
        <v>34</v>
      </c>
      <c r="B63" s="35">
        <f>ROUND((B25/B35),1)</f>
        <v>0.8</v>
      </c>
      <c r="C63" s="10"/>
    </row>
    <row r="64" spans="1:3" x14ac:dyDescent="0.2">
      <c r="A64" s="34" t="s">
        <v>35</v>
      </c>
      <c r="B64" s="35">
        <f>ROUND((B25/B37),1)</f>
        <v>27.3</v>
      </c>
      <c r="C64" s="10"/>
    </row>
    <row r="65" spans="1:3" x14ac:dyDescent="0.2">
      <c r="A65" s="34" t="s">
        <v>36</v>
      </c>
      <c r="B65" s="35">
        <f>ROUND((B25/B60),1)</f>
        <v>7.9</v>
      </c>
      <c r="C65" s="10"/>
    </row>
    <row r="68" spans="1:3" x14ac:dyDescent="0.2">
      <c r="A68" s="7" t="s">
        <v>37</v>
      </c>
      <c r="B68" s="8"/>
      <c r="C68" s="9"/>
    </row>
    <row r="69" spans="1:3" x14ac:dyDescent="0.2">
      <c r="C69" s="10"/>
    </row>
    <row r="70" spans="1:3" x14ac:dyDescent="0.2">
      <c r="A70" s="14" t="s">
        <v>116</v>
      </c>
    </row>
    <row r="71" spans="1:3" x14ac:dyDescent="0.2">
      <c r="A71" t="s">
        <v>117</v>
      </c>
    </row>
    <row r="72" spans="1:3" x14ac:dyDescent="0.2">
      <c r="A72" s="14" t="s">
        <v>118</v>
      </c>
    </row>
    <row r="73" spans="1:3" x14ac:dyDescent="0.2">
      <c r="A73" t="s">
        <v>119</v>
      </c>
    </row>
    <row r="74" spans="1:3" x14ac:dyDescent="0.2">
      <c r="C74" s="11"/>
    </row>
    <row r="75" spans="1:3" x14ac:dyDescent="0.2">
      <c r="A75" s="36"/>
      <c r="B75" s="36"/>
      <c r="C75" s="9"/>
    </row>
    <row r="76" spans="1:3" x14ac:dyDescent="0.2">
      <c r="C76" s="37"/>
    </row>
    <row r="77" spans="1:3" x14ac:dyDescent="0.2">
      <c r="C77" s="37"/>
    </row>
    <row r="78" spans="1:3" x14ac:dyDescent="0.2">
      <c r="B78" s="3" t="s">
        <v>3</v>
      </c>
    </row>
    <row r="79" spans="1:3" x14ac:dyDescent="0.2">
      <c r="B79" s="3"/>
    </row>
    <row r="80" spans="1:3" x14ac:dyDescent="0.2">
      <c r="B80" s="5" t="s">
        <v>5</v>
      </c>
    </row>
    <row r="81" spans="1:3" x14ac:dyDescent="0.2">
      <c r="B81" s="5"/>
    </row>
    <row r="82" spans="1:3" x14ac:dyDescent="0.2">
      <c r="B82" s="38">
        <v>45260</v>
      </c>
    </row>
    <row r="83" spans="1:3" x14ac:dyDescent="0.2">
      <c r="A83" s="2" t="s">
        <v>15</v>
      </c>
      <c r="B83" s="5"/>
    </row>
    <row r="84" spans="1:3" x14ac:dyDescent="0.2">
      <c r="A84" s="39"/>
      <c r="B84" s="5"/>
    </row>
    <row r="86" spans="1:3" ht="34" x14ac:dyDescent="0.2">
      <c r="A86" s="14" t="s">
        <v>44</v>
      </c>
      <c r="B86" s="15">
        <v>1092.99</v>
      </c>
      <c r="C86" s="16" t="s">
        <v>114</v>
      </c>
    </row>
    <row r="87" spans="1:3" ht="34" x14ac:dyDescent="0.2">
      <c r="A87" s="14" t="s">
        <v>120</v>
      </c>
      <c r="B87" s="15">
        <v>-1805.884</v>
      </c>
      <c r="C87" s="16" t="s">
        <v>114</v>
      </c>
    </row>
    <row r="88" spans="1:3" ht="68" x14ac:dyDescent="0.2">
      <c r="A88" s="14" t="s">
        <v>121</v>
      </c>
      <c r="B88" s="15">
        <v>-12525.539000000001</v>
      </c>
      <c r="C88" s="16" t="s">
        <v>122</v>
      </c>
    </row>
    <row r="89" spans="1:3" x14ac:dyDescent="0.2">
      <c r="A89" t="s">
        <v>46</v>
      </c>
      <c r="B89" s="29"/>
      <c r="C89" s="16"/>
    </row>
    <row r="90" spans="1:3" x14ac:dyDescent="0.2">
      <c r="A90" s="2" t="s">
        <v>71</v>
      </c>
      <c r="B90" s="41">
        <f>SUM(B86:B89)</f>
        <v>-13238.433000000001</v>
      </c>
    </row>
    <row r="93" spans="1:3" x14ac:dyDescent="0.2">
      <c r="A93" s="42" t="s">
        <v>47</v>
      </c>
    </row>
    <row r="97" spans="2:9" x14ac:dyDescent="0.2">
      <c r="E97" s="16"/>
      <c r="F97" s="16"/>
      <c r="G97" s="16"/>
      <c r="H97" s="16"/>
      <c r="I97" s="16"/>
    </row>
    <row r="100" spans="2:9" x14ac:dyDescent="0.2">
      <c r="B100" s="43"/>
    </row>
    <row r="101" spans="2:9" x14ac:dyDescent="0.2">
      <c r="B101" s="43"/>
    </row>
  </sheetData>
  <sheetProtection algorithmName="SHA-512" hashValue="a5kwVxQuRIgjTWM0apGUHKIsw7cwfNdm7UKHYjW7qmHQ1nVRNQvinx0uzy5jgzqqSy6ribN56dPz5fCOaTsq+A==" saltValue="gZKYAnrbDiPfAKK5vWjFUg==" spinCount="100000" sheet="1" objects="1" scenarios="1"/>
  <pageMargins left="0.7" right="0.7" top="0.75" bottom="0.75" header="0.3" footer="0.3"/>
  <pageSetup paperSize="9" scale="45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A51D7-9B34-7A43-882C-3270011504E0}">
  <sheetPr>
    <pageSetUpPr fitToPage="1"/>
  </sheetPr>
  <dimension ref="A1:J10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123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87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45378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8</v>
      </c>
      <c r="B12" s="15">
        <v>113776</v>
      </c>
      <c r="C12" s="15"/>
      <c r="D12" s="16" t="s">
        <v>124</v>
      </c>
    </row>
    <row r="13" spans="1:4" x14ac:dyDescent="0.2">
      <c r="A13" s="14"/>
      <c r="B13" s="15"/>
      <c r="C13" s="15"/>
      <c r="D13" s="16"/>
    </row>
    <row r="14" spans="1:4" ht="17" x14ac:dyDescent="0.2">
      <c r="A14" s="14" t="s">
        <v>51</v>
      </c>
      <c r="B14" s="15">
        <v>12714</v>
      </c>
      <c r="C14" s="15"/>
      <c r="D14" s="16" t="s">
        <v>124</v>
      </c>
    </row>
    <row r="15" spans="1:4" x14ac:dyDescent="0.2">
      <c r="A15" s="14"/>
      <c r="B15" s="15"/>
      <c r="C15" s="15"/>
      <c r="D15" s="16"/>
    </row>
    <row r="16" spans="1:4" ht="68" x14ac:dyDescent="0.2">
      <c r="A16" s="14" t="s">
        <v>125</v>
      </c>
      <c r="B16" s="45">
        <v>-19538</v>
      </c>
      <c r="C16" s="15"/>
      <c r="D16" s="16" t="s">
        <v>126</v>
      </c>
    </row>
    <row r="17" spans="1:4" x14ac:dyDescent="0.2">
      <c r="A17" s="14"/>
      <c r="B17" s="15"/>
      <c r="C17" s="15"/>
      <c r="D17" s="16"/>
    </row>
    <row r="18" spans="1:4" x14ac:dyDescent="0.2">
      <c r="A18" s="1" t="s">
        <v>53</v>
      </c>
      <c r="B18" s="15">
        <f>SUM(B12:B16)</f>
        <v>106952</v>
      </c>
      <c r="C18" s="15"/>
      <c r="D18" s="16"/>
    </row>
    <row r="19" spans="1:4" x14ac:dyDescent="0.2">
      <c r="A19" s="14"/>
      <c r="B19" s="15"/>
      <c r="C19" s="15"/>
      <c r="D19" s="16"/>
    </row>
    <row r="20" spans="1:4" x14ac:dyDescent="0.2">
      <c r="A20" s="14"/>
      <c r="B20" s="15"/>
      <c r="C20" s="15"/>
      <c r="D20" s="16"/>
    </row>
    <row r="21" spans="1:4" x14ac:dyDescent="0.2">
      <c r="A21" s="17" t="s">
        <v>10</v>
      </c>
      <c r="B21" s="15"/>
      <c r="C21" s="15"/>
      <c r="D21" s="16"/>
    </row>
    <row r="22" spans="1:4" x14ac:dyDescent="0.2">
      <c r="A22" s="14"/>
      <c r="B22" s="15"/>
      <c r="C22" s="15"/>
      <c r="D22" s="16"/>
    </row>
    <row r="23" spans="1:4" ht="17" x14ac:dyDescent="0.2">
      <c r="A23" s="14" t="s">
        <v>11</v>
      </c>
      <c r="B23" s="15">
        <f>-B90</f>
        <v>19038</v>
      </c>
      <c r="C23" s="15"/>
      <c r="D23" s="16" t="s">
        <v>124</v>
      </c>
    </row>
    <row r="24" spans="1:4" x14ac:dyDescent="0.2">
      <c r="A24" s="14"/>
      <c r="B24" s="15"/>
      <c r="C24" s="15"/>
      <c r="D24" s="16"/>
    </row>
    <row r="25" spans="1:4" x14ac:dyDescent="0.2">
      <c r="A25" s="4"/>
      <c r="B25" s="10"/>
      <c r="C25" s="10"/>
    </row>
    <row r="26" spans="1:4" x14ac:dyDescent="0.2">
      <c r="A26" s="18" t="s">
        <v>12</v>
      </c>
      <c r="B26" s="19">
        <f>B18-B90</f>
        <v>125990</v>
      </c>
      <c r="C26" s="19"/>
      <c r="D26" s="20"/>
    </row>
    <row r="27" spans="1:4" x14ac:dyDescent="0.2">
      <c r="A27" s="2"/>
    </row>
    <row r="28" spans="1:4" x14ac:dyDescent="0.2">
      <c r="A28" s="2"/>
    </row>
    <row r="29" spans="1:4" x14ac:dyDescent="0.2">
      <c r="A29" s="7" t="s">
        <v>13</v>
      </c>
      <c r="B29" s="7"/>
      <c r="C29" s="7"/>
      <c r="D29" s="21"/>
    </row>
    <row r="30" spans="1:4" x14ac:dyDescent="0.2">
      <c r="A30" s="2" t="s">
        <v>14</v>
      </c>
      <c r="B30" s="3"/>
      <c r="C30" s="3"/>
      <c r="D30" s="22"/>
    </row>
    <row r="31" spans="1:4" x14ac:dyDescent="0.2">
      <c r="A31" s="12">
        <v>44926</v>
      </c>
      <c r="B31" s="24"/>
      <c r="C31" s="24"/>
      <c r="D31" s="24"/>
    </row>
    <row r="32" spans="1:4" x14ac:dyDescent="0.2">
      <c r="A32" s="13"/>
      <c r="B32" s="25"/>
      <c r="C32" s="25"/>
      <c r="D32" s="24"/>
    </row>
    <row r="33" spans="1:4" x14ac:dyDescent="0.2">
      <c r="A33" s="2" t="s">
        <v>88</v>
      </c>
      <c r="B33" s="24"/>
      <c r="C33" s="24"/>
      <c r="D33" s="24"/>
    </row>
    <row r="34" spans="1:4" x14ac:dyDescent="0.2">
      <c r="A34" s="26">
        <v>0.85765999999999998</v>
      </c>
      <c r="B34" s="24"/>
      <c r="C34" s="24"/>
      <c r="D34" s="26" t="s">
        <v>127</v>
      </c>
    </row>
    <row r="35" spans="1:4" x14ac:dyDescent="0.2">
      <c r="A35" s="13"/>
      <c r="B35" s="24"/>
      <c r="C35" s="24"/>
      <c r="D35" s="24"/>
    </row>
    <row r="36" spans="1:4" ht="17" x14ac:dyDescent="0.2">
      <c r="A36" s="14" t="s">
        <v>16</v>
      </c>
      <c r="B36" s="27">
        <f>C36*A34</f>
        <v>90397.364000000001</v>
      </c>
      <c r="C36" s="27">
        <v>105400</v>
      </c>
      <c r="D36" s="16" t="s">
        <v>128</v>
      </c>
    </row>
    <row r="37" spans="1:4" x14ac:dyDescent="0.2">
      <c r="A37" s="14" t="s">
        <v>18</v>
      </c>
      <c r="B37" s="27"/>
      <c r="C37" s="27"/>
      <c r="D37" s="16"/>
    </row>
    <row r="38" spans="1:4" ht="17" x14ac:dyDescent="0.2">
      <c r="A38" s="1" t="s">
        <v>19</v>
      </c>
      <c r="B38" s="27">
        <f>C38*A34</f>
        <v>16724.37</v>
      </c>
      <c r="C38" s="27">
        <v>19500</v>
      </c>
      <c r="D38" s="16" t="s">
        <v>128</v>
      </c>
    </row>
    <row r="39" spans="1:4" x14ac:dyDescent="0.2">
      <c r="A39" s="14"/>
      <c r="B39" s="27"/>
      <c r="C39" s="27"/>
      <c r="D39" s="11"/>
    </row>
    <row r="40" spans="1:4" x14ac:dyDescent="0.2">
      <c r="A40" s="1" t="s">
        <v>20</v>
      </c>
      <c r="B40" s="27"/>
      <c r="C40" s="27"/>
      <c r="D40" s="11"/>
    </row>
    <row r="41" spans="1:4" x14ac:dyDescent="0.2">
      <c r="A41" s="14"/>
      <c r="B41" s="27"/>
      <c r="C41" s="27"/>
      <c r="D41" s="11"/>
    </row>
    <row r="42" spans="1:4" x14ac:dyDescent="0.2">
      <c r="A42" s="14" t="s">
        <v>21</v>
      </c>
      <c r="B42" s="27"/>
      <c r="C42" s="27"/>
      <c r="D42" s="16"/>
    </row>
    <row r="43" spans="1:4" x14ac:dyDescent="0.2">
      <c r="A43" s="14" t="s">
        <v>22</v>
      </c>
      <c r="B43" s="27"/>
      <c r="C43" s="27"/>
      <c r="D43" s="11"/>
    </row>
    <row r="44" spans="1:4" x14ac:dyDescent="0.2">
      <c r="A44" s="14"/>
      <c r="B44" s="27"/>
      <c r="C44" s="27"/>
      <c r="D44" s="11"/>
    </row>
    <row r="45" spans="1:4" x14ac:dyDescent="0.2">
      <c r="A45" s="14" t="s">
        <v>23</v>
      </c>
      <c r="B45" s="27"/>
      <c r="C45" s="27"/>
      <c r="D45" s="11"/>
    </row>
    <row r="46" spans="1:4" x14ac:dyDescent="0.2">
      <c r="A46" s="14" t="s">
        <v>24</v>
      </c>
      <c r="B46" s="27"/>
      <c r="C46" s="27"/>
      <c r="D46" s="16"/>
    </row>
    <row r="47" spans="1:4" x14ac:dyDescent="0.2">
      <c r="A47" s="14" t="s">
        <v>25</v>
      </c>
      <c r="B47" s="27"/>
      <c r="C47" s="27"/>
      <c r="D47" s="11"/>
    </row>
    <row r="48" spans="1:4" x14ac:dyDescent="0.2">
      <c r="A48" s="14" t="s">
        <v>26</v>
      </c>
      <c r="B48" s="27"/>
      <c r="C48" s="27"/>
      <c r="D48" s="11"/>
    </row>
    <row r="49" spans="1:4" x14ac:dyDescent="0.2">
      <c r="A49" s="14"/>
      <c r="B49" s="27"/>
      <c r="C49" s="27"/>
      <c r="D49" s="11"/>
    </row>
    <row r="50" spans="1:4" x14ac:dyDescent="0.2">
      <c r="A50" s="14" t="s">
        <v>27</v>
      </c>
      <c r="B50" s="27"/>
      <c r="C50" s="27"/>
      <c r="D50" s="16"/>
    </row>
    <row r="51" spans="1:4" x14ac:dyDescent="0.2">
      <c r="A51" s="14" t="s">
        <v>28</v>
      </c>
      <c r="B51" s="27"/>
      <c r="C51" s="27"/>
      <c r="D51" s="11"/>
    </row>
    <row r="52" spans="1:4" x14ac:dyDescent="0.2">
      <c r="A52" s="14" t="s">
        <v>29</v>
      </c>
      <c r="B52" s="27"/>
      <c r="C52" s="27"/>
      <c r="D52" s="16"/>
    </row>
    <row r="53" spans="1:4" x14ac:dyDescent="0.2">
      <c r="A53" s="14" t="s">
        <v>30</v>
      </c>
      <c r="B53" s="27"/>
      <c r="C53" s="27"/>
      <c r="D53" s="16"/>
    </row>
    <row r="54" spans="1:4" x14ac:dyDescent="0.2">
      <c r="A54" s="14"/>
      <c r="B54" s="27"/>
      <c r="C54" s="27"/>
      <c r="D54" s="11"/>
    </row>
    <row r="55" spans="1:4" ht="85" x14ac:dyDescent="0.2">
      <c r="A55" s="14" t="s">
        <v>129</v>
      </c>
      <c r="B55" s="27">
        <f>(330.076/41)*365</f>
        <v>2938.4814634146342</v>
      </c>
      <c r="C55" s="27"/>
      <c r="D55" s="16" t="s">
        <v>130</v>
      </c>
    </row>
    <row r="56" spans="1:4" x14ac:dyDescent="0.2">
      <c r="A56" s="14"/>
      <c r="B56" s="27"/>
      <c r="C56" s="27"/>
      <c r="D56" s="11"/>
    </row>
    <row r="57" spans="1:4" x14ac:dyDescent="0.2">
      <c r="A57" s="14" t="s">
        <v>33</v>
      </c>
      <c r="B57" s="27">
        <f>SUM(B42:B55)</f>
        <v>2938.4814634146342</v>
      </c>
      <c r="C57" s="27"/>
      <c r="D57" s="11"/>
    </row>
    <row r="58" spans="1:4" x14ac:dyDescent="0.2">
      <c r="A58" s="28"/>
      <c r="B58" s="29"/>
      <c r="C58" s="29"/>
      <c r="D58" s="30"/>
    </row>
    <row r="59" spans="1:4" x14ac:dyDescent="0.2">
      <c r="A59" s="31" t="s">
        <v>13</v>
      </c>
      <c r="B59" s="32">
        <f>B38+B57</f>
        <v>19662.851463414634</v>
      </c>
      <c r="C59" s="32"/>
      <c r="D59" s="33"/>
    </row>
    <row r="60" spans="1:4" x14ac:dyDescent="0.2">
      <c r="B60" s="10"/>
      <c r="C60" s="10"/>
      <c r="D60" s="11"/>
    </row>
    <row r="61" spans="1:4" x14ac:dyDescent="0.2">
      <c r="B61" s="3"/>
      <c r="C61" s="3"/>
      <c r="D61" s="10"/>
    </row>
    <row r="62" spans="1:4" x14ac:dyDescent="0.2">
      <c r="A62" s="34" t="s">
        <v>34</v>
      </c>
      <c r="B62" s="35">
        <f>ROUND((B26/B36),1)</f>
        <v>1.4</v>
      </c>
      <c r="C62" s="64"/>
      <c r="D62" s="10"/>
    </row>
    <row r="63" spans="1:4" x14ac:dyDescent="0.2">
      <c r="A63" s="34" t="s">
        <v>35</v>
      </c>
      <c r="B63" s="35">
        <f>ROUND((B26/B38),1)</f>
        <v>7.5</v>
      </c>
      <c r="C63" s="64"/>
      <c r="D63" s="10"/>
    </row>
    <row r="64" spans="1:4" x14ac:dyDescent="0.2">
      <c r="A64" s="34" t="s">
        <v>36</v>
      </c>
      <c r="B64" s="35">
        <f>ROUND((B26/B59),1)</f>
        <v>6.4</v>
      </c>
      <c r="C64" s="64"/>
      <c r="D64" s="10"/>
    </row>
    <row r="67" spans="1:4" x14ac:dyDescent="0.2">
      <c r="A67" s="7" t="s">
        <v>37</v>
      </c>
      <c r="B67" s="8"/>
      <c r="C67" s="8"/>
      <c r="D67" s="9"/>
    </row>
    <row r="68" spans="1:4" x14ac:dyDescent="0.2">
      <c r="D68" s="10"/>
    </row>
    <row r="69" spans="1:4" x14ac:dyDescent="0.2">
      <c r="A69" s="14" t="s">
        <v>131</v>
      </c>
    </row>
    <row r="70" spans="1:4" x14ac:dyDescent="0.2">
      <c r="A70" s="14" t="s">
        <v>132</v>
      </c>
    </row>
    <row r="71" spans="1:4" x14ac:dyDescent="0.2">
      <c r="A71" s="14" t="s">
        <v>133</v>
      </c>
    </row>
    <row r="72" spans="1:4" x14ac:dyDescent="0.2">
      <c r="A72" s="14" t="s">
        <v>134</v>
      </c>
    </row>
    <row r="73" spans="1:4" x14ac:dyDescent="0.2">
      <c r="A73" s="14" t="s">
        <v>135</v>
      </c>
    </row>
    <row r="74" spans="1:4" x14ac:dyDescent="0.2">
      <c r="A74" s="14" t="s">
        <v>136</v>
      </c>
    </row>
    <row r="75" spans="1:4" x14ac:dyDescent="0.2">
      <c r="D75" s="11"/>
    </row>
    <row r="76" spans="1:4" x14ac:dyDescent="0.2">
      <c r="A76" s="36"/>
      <c r="B76" s="36"/>
      <c r="C76" s="36"/>
      <c r="D76" s="9"/>
    </row>
    <row r="77" spans="1:4" x14ac:dyDescent="0.2">
      <c r="D77" s="37"/>
    </row>
    <row r="78" spans="1:4" x14ac:dyDescent="0.2">
      <c r="D78" s="37"/>
    </row>
    <row r="79" spans="1:4" x14ac:dyDescent="0.2">
      <c r="B79" s="3" t="s">
        <v>3</v>
      </c>
      <c r="C79" s="3"/>
    </row>
    <row r="80" spans="1:4" x14ac:dyDescent="0.2">
      <c r="B80" s="3"/>
      <c r="C80" s="3"/>
    </row>
    <row r="81" spans="1:4" x14ac:dyDescent="0.2">
      <c r="B81" s="5" t="s">
        <v>5</v>
      </c>
      <c r="C81" s="5"/>
    </row>
    <row r="82" spans="1:4" x14ac:dyDescent="0.2">
      <c r="B82" s="5"/>
      <c r="C82" s="5"/>
    </row>
    <row r="83" spans="1:4" x14ac:dyDescent="0.2">
      <c r="B83" s="38">
        <v>45378</v>
      </c>
      <c r="C83" s="38"/>
    </row>
    <row r="84" spans="1:4" x14ac:dyDescent="0.2">
      <c r="A84" s="2" t="s">
        <v>15</v>
      </c>
      <c r="B84" s="5"/>
      <c r="C84" s="5"/>
    </row>
    <row r="85" spans="1:4" x14ac:dyDescent="0.2">
      <c r="A85" s="39"/>
      <c r="B85" s="5"/>
      <c r="C85" s="5"/>
    </row>
    <row r="87" spans="1:4" ht="17" x14ac:dyDescent="0.2">
      <c r="A87" s="14" t="s">
        <v>44</v>
      </c>
      <c r="B87" s="15">
        <v>500</v>
      </c>
      <c r="C87" s="15"/>
      <c r="D87" s="16" t="s">
        <v>124</v>
      </c>
    </row>
    <row r="88" spans="1:4" ht="17" x14ac:dyDescent="0.2">
      <c r="A88" s="14" t="s">
        <v>45</v>
      </c>
      <c r="B88" s="15">
        <v>-19538</v>
      </c>
      <c r="C88" s="15"/>
      <c r="D88" s="16" t="s">
        <v>124</v>
      </c>
    </row>
    <row r="89" spans="1:4" x14ac:dyDescent="0.2">
      <c r="A89" t="s">
        <v>46</v>
      </c>
      <c r="B89" s="29"/>
      <c r="C89" s="40"/>
      <c r="D89" s="16"/>
    </row>
    <row r="90" spans="1:4" x14ac:dyDescent="0.2">
      <c r="A90" s="2" t="s">
        <v>71</v>
      </c>
      <c r="B90" s="41">
        <f>SUM(B87:B89)</f>
        <v>-19038</v>
      </c>
      <c r="C90" s="41"/>
    </row>
    <row r="93" spans="1:4" x14ac:dyDescent="0.2">
      <c r="A93" s="42" t="s">
        <v>47</v>
      </c>
    </row>
    <row r="97" spans="2:10" x14ac:dyDescent="0.2">
      <c r="F97" s="16"/>
      <c r="G97" s="16"/>
      <c r="H97" s="16"/>
      <c r="I97" s="16"/>
      <c r="J97" s="16"/>
    </row>
    <row r="100" spans="2:10" x14ac:dyDescent="0.2">
      <c r="B100" s="43"/>
      <c r="C100" s="43"/>
    </row>
    <row r="101" spans="2:10" x14ac:dyDescent="0.2">
      <c r="B101" s="43"/>
      <c r="C101" s="43"/>
    </row>
  </sheetData>
  <sheetProtection algorithmName="SHA-512" hashValue="76B7DHb7DZfb458P0AbrmyWOcJIv1ZuL7oSZp5aaR9NhHFG+GdPEpOv4ayIt/wjX3e2VVGI15YDN98L0y2Xumg==" saltValue="rx3Dmk2p5IYgyoptshvcng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FC9A9-8082-CC45-998F-232CD42BCB38}">
  <sheetPr>
    <pageSetUpPr fitToPage="1"/>
  </sheetPr>
  <dimension ref="A1:L13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6.33203125" customWidth="1"/>
    <col min="6" max="8" width="10.83203125" customWidth="1"/>
    <col min="9" max="9" width="2" customWidth="1"/>
    <col min="10" max="10" width="10.83203125" customWidth="1"/>
    <col min="11" max="11" width="80.5" customWidth="1"/>
    <col min="12" max="12" width="10.83203125" customWidth="1"/>
  </cols>
  <sheetData>
    <row r="1" spans="1:4" x14ac:dyDescent="0.2">
      <c r="A1" s="1" t="s">
        <v>0</v>
      </c>
      <c r="B1" s="1" t="s">
        <v>137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45383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8</v>
      </c>
      <c r="B12" s="15">
        <f>F108</f>
        <v>9400</v>
      </c>
      <c r="C12" s="15"/>
      <c r="D12" s="16" t="s">
        <v>168</v>
      </c>
    </row>
    <row r="13" spans="1:4" x14ac:dyDescent="0.2">
      <c r="A13" s="14"/>
      <c r="B13" s="15"/>
      <c r="C13" s="15"/>
      <c r="D13" s="16"/>
    </row>
    <row r="14" spans="1:4" ht="34" x14ac:dyDescent="0.2">
      <c r="A14" t="s">
        <v>138</v>
      </c>
      <c r="B14" s="15">
        <f>F110</f>
        <v>1500</v>
      </c>
      <c r="C14" s="15"/>
      <c r="D14" s="16" t="s">
        <v>168</v>
      </c>
    </row>
    <row r="15" spans="1:4" x14ac:dyDescent="0.2">
      <c r="B15" s="15"/>
      <c r="C15" s="15"/>
      <c r="D15" s="16"/>
    </row>
    <row r="16" spans="1:4" ht="34" x14ac:dyDescent="0.2">
      <c r="A16" t="s">
        <v>51</v>
      </c>
      <c r="B16" s="45">
        <f>F112</f>
        <v>3400</v>
      </c>
      <c r="C16" s="44"/>
      <c r="D16" s="16" t="s">
        <v>168</v>
      </c>
    </row>
    <row r="17" spans="1:4" x14ac:dyDescent="0.2">
      <c r="A17" s="14"/>
      <c r="B17" s="15"/>
      <c r="C17" s="15"/>
      <c r="D17" s="16"/>
    </row>
    <row r="18" spans="1:4" x14ac:dyDescent="0.2">
      <c r="A18" s="1" t="s">
        <v>53</v>
      </c>
      <c r="B18" s="15">
        <f>SUM(B12:B16)</f>
        <v>14300</v>
      </c>
      <c r="C18" s="15"/>
      <c r="D18" s="16"/>
    </row>
    <row r="19" spans="1:4" x14ac:dyDescent="0.2">
      <c r="A19" s="1"/>
      <c r="B19" s="15"/>
      <c r="C19" s="15"/>
      <c r="D19" s="16"/>
    </row>
    <row r="20" spans="1:4" x14ac:dyDescent="0.2">
      <c r="A20" s="1" t="s">
        <v>109</v>
      </c>
      <c r="B20" s="15"/>
      <c r="C20" s="15"/>
      <c r="D20" s="16"/>
    </row>
    <row r="21" spans="1:4" ht="17" x14ac:dyDescent="0.2">
      <c r="A21" s="65">
        <v>0.8</v>
      </c>
      <c r="B21" s="15"/>
      <c r="C21" s="15"/>
      <c r="D21" s="16" t="s">
        <v>139</v>
      </c>
    </row>
    <row r="22" spans="1:4" x14ac:dyDescent="0.2">
      <c r="A22" s="14"/>
      <c r="B22" s="15"/>
      <c r="C22" s="15"/>
      <c r="D22" s="16"/>
    </row>
    <row r="23" spans="1:4" x14ac:dyDescent="0.2">
      <c r="A23" s="1" t="s">
        <v>111</v>
      </c>
      <c r="B23" s="15">
        <f>B18/A21</f>
        <v>17875</v>
      </c>
      <c r="C23" s="15"/>
      <c r="D23" s="16"/>
    </row>
    <row r="24" spans="1:4" x14ac:dyDescent="0.2">
      <c r="A24" s="14"/>
      <c r="B24" s="15"/>
      <c r="C24" s="15"/>
      <c r="D24" s="16"/>
    </row>
    <row r="25" spans="1:4" x14ac:dyDescent="0.2">
      <c r="A25" s="17" t="s">
        <v>10</v>
      </c>
      <c r="B25" s="15"/>
      <c r="C25" s="15"/>
      <c r="D25" s="16"/>
    </row>
    <row r="26" spans="1:4" x14ac:dyDescent="0.2">
      <c r="A26" s="14"/>
      <c r="B26" s="15"/>
      <c r="C26" s="15"/>
      <c r="D26" s="16"/>
    </row>
    <row r="27" spans="1:4" ht="34" x14ac:dyDescent="0.2">
      <c r="A27" s="14" t="s">
        <v>11</v>
      </c>
      <c r="B27" s="15">
        <f>-B94</f>
        <v>-1800</v>
      </c>
      <c r="C27" s="15"/>
      <c r="D27" s="16" t="s">
        <v>168</v>
      </c>
    </row>
    <row r="28" spans="1:4" x14ac:dyDescent="0.2">
      <c r="A28" s="14"/>
      <c r="B28" s="15"/>
      <c r="C28" s="15"/>
      <c r="D28" s="16"/>
    </row>
    <row r="29" spans="1:4" x14ac:dyDescent="0.2">
      <c r="A29" s="4"/>
      <c r="B29" s="10"/>
      <c r="C29" s="10"/>
    </row>
    <row r="30" spans="1:4" x14ac:dyDescent="0.2">
      <c r="A30" s="18" t="s">
        <v>12</v>
      </c>
      <c r="B30" s="19">
        <f>B23-B94</f>
        <v>16075</v>
      </c>
      <c r="C30" s="19"/>
      <c r="D30" s="20"/>
    </row>
    <row r="31" spans="1:4" x14ac:dyDescent="0.2">
      <c r="A31" s="2"/>
    </row>
    <row r="32" spans="1:4" x14ac:dyDescent="0.2">
      <c r="A32" s="2"/>
    </row>
    <row r="33" spans="1:4" x14ac:dyDescent="0.2">
      <c r="A33" s="7" t="s">
        <v>13</v>
      </c>
      <c r="B33" s="7"/>
      <c r="C33" s="7"/>
      <c r="D33" s="21"/>
    </row>
    <row r="34" spans="1:4" ht="17" thickBot="1" x14ac:dyDescent="0.25">
      <c r="B34" s="3"/>
      <c r="C34" s="3"/>
      <c r="D34" s="22"/>
    </row>
    <row r="35" spans="1:4" x14ac:dyDescent="0.2">
      <c r="A35" s="2" t="s">
        <v>14</v>
      </c>
      <c r="B35" s="56">
        <v>45382</v>
      </c>
      <c r="C35" s="23">
        <v>45016</v>
      </c>
      <c r="D35" s="24"/>
    </row>
    <row r="36" spans="1:4" x14ac:dyDescent="0.2">
      <c r="A36" s="13"/>
      <c r="B36" s="57"/>
      <c r="C36" s="25"/>
      <c r="D36" s="24"/>
    </row>
    <row r="37" spans="1:4" x14ac:dyDescent="0.2">
      <c r="A37" s="2" t="s">
        <v>15</v>
      </c>
      <c r="B37" s="58"/>
      <c r="C37" s="24"/>
      <c r="D37" s="24"/>
    </row>
    <row r="38" spans="1:4" x14ac:dyDescent="0.2">
      <c r="A38" s="26"/>
      <c r="B38" s="58"/>
      <c r="C38" s="24"/>
      <c r="D38" s="26"/>
    </row>
    <row r="39" spans="1:4" x14ac:dyDescent="0.2">
      <c r="A39" s="13"/>
      <c r="B39" s="58"/>
      <c r="C39" s="24"/>
      <c r="D39" s="24"/>
    </row>
    <row r="40" spans="1:4" ht="17" x14ac:dyDescent="0.2">
      <c r="A40" s="14" t="s">
        <v>16</v>
      </c>
      <c r="B40" s="48">
        <v>23217.753000000001</v>
      </c>
      <c r="C40" s="27">
        <v>23024.166000000001</v>
      </c>
      <c r="D40" s="16" t="s">
        <v>140</v>
      </c>
    </row>
    <row r="41" spans="1:4" x14ac:dyDescent="0.2">
      <c r="A41" s="14" t="s">
        <v>18</v>
      </c>
      <c r="B41" s="48"/>
      <c r="C41" s="27"/>
      <c r="D41" s="16"/>
    </row>
    <row r="42" spans="1:4" ht="17" x14ac:dyDescent="0.2">
      <c r="A42" s="1" t="s">
        <v>19</v>
      </c>
      <c r="B42" s="48">
        <v>736.57500000000005</v>
      </c>
      <c r="C42" s="27">
        <v>1978.047</v>
      </c>
      <c r="D42" s="16" t="s">
        <v>140</v>
      </c>
    </row>
    <row r="43" spans="1:4" x14ac:dyDescent="0.2">
      <c r="A43" s="14"/>
      <c r="B43" s="48"/>
      <c r="C43" s="27"/>
      <c r="D43" s="11"/>
    </row>
    <row r="44" spans="1:4" x14ac:dyDescent="0.2">
      <c r="A44" s="1" t="s">
        <v>20</v>
      </c>
      <c r="B44" s="48"/>
      <c r="C44" s="27"/>
      <c r="D44" s="11"/>
    </row>
    <row r="45" spans="1:4" x14ac:dyDescent="0.2">
      <c r="A45" s="14"/>
      <c r="B45" s="48"/>
      <c r="C45" s="27"/>
      <c r="D45" s="11"/>
    </row>
    <row r="46" spans="1:4" ht="17" x14ac:dyDescent="0.2">
      <c r="A46" s="14" t="s">
        <v>21</v>
      </c>
      <c r="B46" s="48">
        <v>-79.608999999999995</v>
      </c>
      <c r="C46" s="27">
        <v>-182.58500000000001</v>
      </c>
      <c r="D46" s="16" t="s">
        <v>140</v>
      </c>
    </row>
    <row r="47" spans="1:4" x14ac:dyDescent="0.2">
      <c r="A47" s="14" t="s">
        <v>22</v>
      </c>
      <c r="B47" s="48"/>
      <c r="C47" s="27"/>
      <c r="D47" s="11"/>
    </row>
    <row r="48" spans="1:4" x14ac:dyDescent="0.2">
      <c r="A48" s="14"/>
      <c r="B48" s="48"/>
      <c r="C48" s="27"/>
      <c r="D48" s="11"/>
    </row>
    <row r="49" spans="1:4" x14ac:dyDescent="0.2">
      <c r="A49" s="14" t="s">
        <v>23</v>
      </c>
      <c r="B49" s="48"/>
      <c r="C49" s="27"/>
      <c r="D49" s="11"/>
    </row>
    <row r="50" spans="1:4" x14ac:dyDescent="0.2">
      <c r="A50" s="14" t="s">
        <v>24</v>
      </c>
      <c r="B50" s="48"/>
      <c r="C50" s="27"/>
      <c r="D50" s="16"/>
    </row>
    <row r="51" spans="1:4" x14ac:dyDescent="0.2">
      <c r="A51" s="14" t="s">
        <v>25</v>
      </c>
      <c r="B51" s="48"/>
      <c r="C51" s="27"/>
      <c r="D51" s="11"/>
    </row>
    <row r="52" spans="1:4" ht="34" x14ac:dyDescent="0.2">
      <c r="A52" s="14" t="s">
        <v>26</v>
      </c>
      <c r="B52" s="48">
        <v>466.19099999999997</v>
      </c>
      <c r="C52" s="27"/>
      <c r="D52" s="16" t="s">
        <v>141</v>
      </c>
    </row>
    <row r="53" spans="1:4" x14ac:dyDescent="0.2">
      <c r="A53" s="14"/>
      <c r="B53" s="48"/>
      <c r="C53" s="27"/>
      <c r="D53" s="11"/>
    </row>
    <row r="54" spans="1:4" x14ac:dyDescent="0.2">
      <c r="A54" s="14" t="s">
        <v>27</v>
      </c>
      <c r="B54" s="48"/>
      <c r="C54" s="27"/>
      <c r="D54" s="16"/>
    </row>
    <row r="55" spans="1:4" x14ac:dyDescent="0.2">
      <c r="A55" s="14" t="s">
        <v>28</v>
      </c>
      <c r="B55" s="48"/>
      <c r="C55" s="27"/>
      <c r="D55" s="11"/>
    </row>
    <row r="56" spans="1:4" x14ac:dyDescent="0.2">
      <c r="A56" s="14" t="s">
        <v>29</v>
      </c>
      <c r="B56" s="48"/>
      <c r="C56" s="27"/>
      <c r="D56" s="16"/>
    </row>
    <row r="57" spans="1:4" x14ac:dyDescent="0.2">
      <c r="A57" s="14" t="s">
        <v>30</v>
      </c>
      <c r="B57" s="48"/>
      <c r="C57" s="27"/>
      <c r="D57" s="16"/>
    </row>
    <row r="58" spans="1:4" x14ac:dyDescent="0.2">
      <c r="A58" s="14"/>
      <c r="B58" s="48"/>
      <c r="C58" s="27"/>
      <c r="D58" s="11"/>
    </row>
    <row r="59" spans="1:4" ht="17" x14ac:dyDescent="0.2">
      <c r="A59" s="14" t="s">
        <v>31</v>
      </c>
      <c r="B59" s="48">
        <f>837.556+115.375</f>
        <v>952.93100000000004</v>
      </c>
      <c r="C59" s="27">
        <f>614.74+131.814</f>
        <v>746.55399999999997</v>
      </c>
      <c r="D59" s="16" t="s">
        <v>140</v>
      </c>
    </row>
    <row r="60" spans="1:4" x14ac:dyDescent="0.2">
      <c r="A60" s="14"/>
      <c r="B60" s="48"/>
      <c r="C60" s="27"/>
      <c r="D60" s="11"/>
    </row>
    <row r="61" spans="1:4" x14ac:dyDescent="0.2">
      <c r="A61" s="14" t="s">
        <v>33</v>
      </c>
      <c r="B61" s="48">
        <f>SUM(B46:B59)</f>
        <v>1339.5129999999999</v>
      </c>
      <c r="C61" s="27">
        <f>SUM(C46:C59)</f>
        <v>563.96899999999994</v>
      </c>
      <c r="D61" s="11"/>
    </row>
    <row r="62" spans="1:4" x14ac:dyDescent="0.2">
      <c r="A62" s="28"/>
      <c r="B62" s="49"/>
      <c r="C62" s="29"/>
      <c r="D62" s="30"/>
    </row>
    <row r="63" spans="1:4" x14ac:dyDescent="0.2">
      <c r="A63" s="31" t="s">
        <v>13</v>
      </c>
      <c r="B63" s="50">
        <f>B42+B61</f>
        <v>2076.0879999999997</v>
      </c>
      <c r="C63" s="32">
        <f>C42+C61</f>
        <v>2542.0160000000001</v>
      </c>
      <c r="D63" s="33"/>
    </row>
    <row r="64" spans="1:4" x14ac:dyDescent="0.2">
      <c r="B64" s="51"/>
      <c r="C64" s="10"/>
      <c r="D64" s="11"/>
    </row>
    <row r="65" spans="1:4" x14ac:dyDescent="0.2">
      <c r="B65" s="52"/>
      <c r="C65" s="3"/>
      <c r="D65" s="10"/>
    </row>
    <row r="66" spans="1:4" x14ac:dyDescent="0.2">
      <c r="A66" s="34" t="s">
        <v>34</v>
      </c>
      <c r="B66" s="53">
        <f>ROUND((B30/B40),1)</f>
        <v>0.7</v>
      </c>
      <c r="C66" s="54">
        <f>ROUND((B30/C40),1)</f>
        <v>0.7</v>
      </c>
      <c r="D66" s="10"/>
    </row>
    <row r="67" spans="1:4" x14ac:dyDescent="0.2">
      <c r="A67" s="34" t="s">
        <v>35</v>
      </c>
      <c r="B67" s="53">
        <f>ROUND((B30/B42),1)</f>
        <v>21.8</v>
      </c>
      <c r="C67" s="54">
        <f>ROUND((B30/C42),1)</f>
        <v>8.1</v>
      </c>
      <c r="D67" s="10"/>
    </row>
    <row r="68" spans="1:4" x14ac:dyDescent="0.2">
      <c r="A68" s="34" t="s">
        <v>36</v>
      </c>
      <c r="B68" s="53">
        <f>ROUND((B30/B63),1)</f>
        <v>7.7</v>
      </c>
      <c r="C68" s="54">
        <f>ROUND((B30/C63),1)</f>
        <v>6.3</v>
      </c>
      <c r="D68" s="10"/>
    </row>
    <row r="69" spans="1:4" ht="17" thickBot="1" x14ac:dyDescent="0.25">
      <c r="B69" s="55"/>
    </row>
    <row r="71" spans="1:4" x14ac:dyDescent="0.2">
      <c r="A71" s="7" t="s">
        <v>37</v>
      </c>
      <c r="B71" s="8"/>
      <c r="C71" s="8"/>
      <c r="D71" s="9"/>
    </row>
    <row r="72" spans="1:4" x14ac:dyDescent="0.2">
      <c r="D72" s="10"/>
    </row>
    <row r="73" spans="1:4" x14ac:dyDescent="0.2">
      <c r="A73" s="14" t="s">
        <v>142</v>
      </c>
    </row>
    <row r="74" spans="1:4" x14ac:dyDescent="0.2">
      <c r="A74" s="14" t="s">
        <v>143</v>
      </c>
    </row>
    <row r="75" spans="1:4" x14ac:dyDescent="0.2">
      <c r="A75" s="14" t="s">
        <v>144</v>
      </c>
    </row>
    <row r="76" spans="1:4" x14ac:dyDescent="0.2">
      <c r="A76" s="14" t="s">
        <v>145</v>
      </c>
    </row>
    <row r="77" spans="1:4" x14ac:dyDescent="0.2">
      <c r="A77" s="14" t="s">
        <v>146</v>
      </c>
    </row>
    <row r="78" spans="1:4" x14ac:dyDescent="0.2">
      <c r="A78" t="s">
        <v>147</v>
      </c>
    </row>
    <row r="79" spans="1:4" x14ac:dyDescent="0.2">
      <c r="D79" s="11"/>
    </row>
    <row r="80" spans="1:4" x14ac:dyDescent="0.2">
      <c r="A80" s="36"/>
      <c r="B80" s="36"/>
      <c r="C80" s="36"/>
      <c r="D80" s="9"/>
    </row>
    <row r="81" spans="1:4" x14ac:dyDescent="0.2">
      <c r="D81" s="37"/>
    </row>
    <row r="82" spans="1:4" x14ac:dyDescent="0.2">
      <c r="D82" s="37"/>
    </row>
    <row r="83" spans="1:4" x14ac:dyDescent="0.2">
      <c r="B83" s="3" t="s">
        <v>3</v>
      </c>
      <c r="C83" s="3"/>
    </row>
    <row r="84" spans="1:4" x14ac:dyDescent="0.2">
      <c r="B84" s="3"/>
      <c r="C84" s="3"/>
    </row>
    <row r="85" spans="1:4" x14ac:dyDescent="0.2">
      <c r="B85" s="5" t="s">
        <v>5</v>
      </c>
      <c r="C85" s="5"/>
    </row>
    <row r="86" spans="1:4" x14ac:dyDescent="0.2">
      <c r="B86" s="5"/>
      <c r="C86" s="5"/>
    </row>
    <row r="87" spans="1:4" x14ac:dyDescent="0.2">
      <c r="B87" s="38">
        <v>45383</v>
      </c>
      <c r="C87" s="38"/>
    </row>
    <row r="88" spans="1:4" x14ac:dyDescent="0.2">
      <c r="A88" s="2" t="s">
        <v>15</v>
      </c>
      <c r="B88" s="5"/>
      <c r="C88" s="5"/>
    </row>
    <row r="89" spans="1:4" x14ac:dyDescent="0.2">
      <c r="A89" s="39"/>
      <c r="B89" s="5"/>
      <c r="C89" s="5"/>
    </row>
    <row r="91" spans="1:4" ht="34" x14ac:dyDescent="0.2">
      <c r="A91" s="14" t="s">
        <v>44</v>
      </c>
      <c r="B91" s="15">
        <f>-F118</f>
        <v>1800</v>
      </c>
      <c r="C91" s="15"/>
      <c r="D91" s="16" t="s">
        <v>168</v>
      </c>
    </row>
    <row r="92" spans="1:4" x14ac:dyDescent="0.2">
      <c r="A92" s="14" t="s">
        <v>45</v>
      </c>
      <c r="B92" s="15"/>
      <c r="C92" s="15"/>
      <c r="D92" s="16"/>
    </row>
    <row r="93" spans="1:4" x14ac:dyDescent="0.2">
      <c r="A93" t="s">
        <v>46</v>
      </c>
      <c r="B93" s="29"/>
      <c r="C93" s="40"/>
      <c r="D93" s="16"/>
    </row>
    <row r="94" spans="1:4" x14ac:dyDescent="0.2">
      <c r="A94" s="2" t="s">
        <v>11</v>
      </c>
      <c r="B94" s="41">
        <f>SUM(B91:B93)</f>
        <v>1800</v>
      </c>
      <c r="C94" s="41"/>
    </row>
    <row r="97" spans="1:12" x14ac:dyDescent="0.2">
      <c r="A97" s="42" t="s">
        <v>47</v>
      </c>
    </row>
    <row r="98" spans="1:12" x14ac:dyDescent="0.2">
      <c r="E98" s="2" t="s">
        <v>169</v>
      </c>
    </row>
    <row r="99" spans="1:12" x14ac:dyDescent="0.2">
      <c r="G99" s="67"/>
      <c r="H99" s="67"/>
      <c r="I99" s="67"/>
    </row>
    <row r="100" spans="1:12" x14ac:dyDescent="0.2">
      <c r="F100" s="3" t="s">
        <v>3</v>
      </c>
      <c r="G100" s="3" t="s">
        <v>3</v>
      </c>
      <c r="H100" s="3" t="s">
        <v>3</v>
      </c>
      <c r="I100" s="3"/>
      <c r="J100" s="3" t="s">
        <v>3</v>
      </c>
    </row>
    <row r="101" spans="1:12" x14ac:dyDescent="0.2">
      <c r="F101" s="3"/>
      <c r="G101" s="3"/>
      <c r="H101" s="3"/>
      <c r="I101" s="3"/>
      <c r="J101" s="3"/>
      <c r="K101" s="16"/>
      <c r="L101" s="16"/>
    </row>
    <row r="102" spans="1:12" x14ac:dyDescent="0.2">
      <c r="F102" s="5" t="s">
        <v>5</v>
      </c>
      <c r="G102" s="5" t="s">
        <v>5</v>
      </c>
      <c r="H102" s="5" t="s">
        <v>5</v>
      </c>
      <c r="I102" s="5"/>
      <c r="J102" s="5" t="s">
        <v>5</v>
      </c>
    </row>
    <row r="103" spans="1:12" x14ac:dyDescent="0.2">
      <c r="F103" s="5"/>
      <c r="G103" s="5"/>
      <c r="H103" s="5"/>
      <c r="I103" s="5"/>
      <c r="J103" s="5"/>
    </row>
    <row r="104" spans="1:12" x14ac:dyDescent="0.2">
      <c r="F104" s="68"/>
      <c r="G104" s="68"/>
      <c r="H104" s="68"/>
      <c r="I104" s="68"/>
      <c r="J104" s="68"/>
    </row>
    <row r="105" spans="1:12" ht="48" x14ac:dyDescent="0.2">
      <c r="F105" s="69" t="s">
        <v>137</v>
      </c>
      <c r="G105" s="69" t="s">
        <v>148</v>
      </c>
      <c r="H105" s="69" t="s">
        <v>149</v>
      </c>
      <c r="I105" s="70"/>
      <c r="J105" s="69" t="s">
        <v>150</v>
      </c>
    </row>
    <row r="106" spans="1:12" ht="17" x14ac:dyDescent="0.2">
      <c r="F106" s="71" t="s">
        <v>151</v>
      </c>
      <c r="G106" s="72"/>
      <c r="H106" s="5"/>
      <c r="I106" s="73"/>
      <c r="J106" s="74" t="s">
        <v>152</v>
      </c>
      <c r="K106" s="75"/>
    </row>
    <row r="107" spans="1:12" x14ac:dyDescent="0.2">
      <c r="I107" s="76"/>
      <c r="J107" s="77"/>
      <c r="K107" s="78"/>
    </row>
    <row r="108" spans="1:12" x14ac:dyDescent="0.2">
      <c r="B108" s="43"/>
      <c r="C108" s="43"/>
      <c r="E108" t="s">
        <v>153</v>
      </c>
      <c r="F108" s="79">
        <f>J108-G108</f>
        <v>9400</v>
      </c>
      <c r="G108" s="76">
        <v>3600</v>
      </c>
      <c r="H108" s="80">
        <f>SUM(F108:G108)</f>
        <v>13000</v>
      </c>
      <c r="I108" s="81"/>
      <c r="J108" s="82">
        <v>13000</v>
      </c>
      <c r="K108" s="78" t="s">
        <v>154</v>
      </c>
    </row>
    <row r="109" spans="1:12" x14ac:dyDescent="0.2">
      <c r="B109" s="43"/>
      <c r="C109" s="43"/>
      <c r="F109" s="83"/>
      <c r="G109" s="81"/>
      <c r="H109" s="80"/>
      <c r="I109" s="81"/>
      <c r="J109" s="82"/>
      <c r="K109" s="78"/>
    </row>
    <row r="110" spans="1:12" x14ac:dyDescent="0.2">
      <c r="B110" s="43"/>
      <c r="C110" s="43"/>
      <c r="E110" t="s">
        <v>155</v>
      </c>
      <c r="F110" s="83">
        <v>1500</v>
      </c>
      <c r="G110" s="81"/>
      <c r="H110" s="80">
        <f>SUM(F110:G110)</f>
        <v>1500</v>
      </c>
      <c r="I110" s="81"/>
      <c r="J110" s="82">
        <v>1500</v>
      </c>
      <c r="K110" s="78" t="s">
        <v>154</v>
      </c>
    </row>
    <row r="111" spans="1:12" x14ac:dyDescent="0.2">
      <c r="B111" s="43"/>
      <c r="C111" s="43"/>
      <c r="F111" s="83"/>
      <c r="G111" s="81"/>
      <c r="H111" s="80"/>
      <c r="I111" s="81"/>
      <c r="J111" s="82"/>
      <c r="K111" s="78"/>
    </row>
    <row r="112" spans="1:12" x14ac:dyDescent="0.2">
      <c r="B112" s="43"/>
      <c r="C112" s="43"/>
      <c r="E112" t="s">
        <v>156</v>
      </c>
      <c r="F112" s="84">
        <v>3400</v>
      </c>
      <c r="G112" s="85"/>
      <c r="H112" s="86">
        <f>SUM(F112:G112)</f>
        <v>3400</v>
      </c>
      <c r="I112" s="81"/>
      <c r="J112" s="87">
        <v>3400</v>
      </c>
      <c r="K112" s="78" t="s">
        <v>154</v>
      </c>
    </row>
    <row r="113" spans="2:11" x14ac:dyDescent="0.2">
      <c r="B113" s="43"/>
      <c r="C113" s="43"/>
      <c r="F113" s="83"/>
      <c r="G113" s="81"/>
      <c r="H113" s="80"/>
      <c r="I113" s="81"/>
      <c r="J113" s="77"/>
      <c r="K113" s="78"/>
    </row>
    <row r="114" spans="2:11" x14ac:dyDescent="0.2">
      <c r="E114" s="2" t="s">
        <v>53</v>
      </c>
      <c r="F114" s="83">
        <f t="shared" ref="F114:G114" si="0">SUM(F108:F112)</f>
        <v>14300</v>
      </c>
      <c r="G114" s="81">
        <f t="shared" si="0"/>
        <v>3600</v>
      </c>
      <c r="H114" s="80">
        <f>SUM(H108:H112)</f>
        <v>17900</v>
      </c>
      <c r="I114" s="81"/>
      <c r="J114" s="88">
        <f>SUM(J108:J112)</f>
        <v>17900</v>
      </c>
      <c r="K114" s="78"/>
    </row>
    <row r="115" spans="2:11" x14ac:dyDescent="0.2">
      <c r="F115" s="83"/>
      <c r="G115" s="81"/>
      <c r="H115" s="80"/>
      <c r="I115" s="81"/>
      <c r="J115" s="88"/>
      <c r="K115" s="78"/>
    </row>
    <row r="116" spans="2:11" x14ac:dyDescent="0.2">
      <c r="E116" s="17" t="s">
        <v>10</v>
      </c>
      <c r="F116" s="83"/>
      <c r="G116" s="81"/>
      <c r="H116" s="80"/>
      <c r="I116" s="81"/>
      <c r="J116" s="77"/>
      <c r="K116" s="78"/>
    </row>
    <row r="117" spans="2:11" x14ac:dyDescent="0.2">
      <c r="F117" s="83"/>
      <c r="G117" s="81"/>
      <c r="H117" s="80"/>
      <c r="I117" s="81"/>
      <c r="J117" s="77"/>
      <c r="K117" s="78"/>
    </row>
    <row r="118" spans="2:11" ht="17" x14ac:dyDescent="0.2">
      <c r="E118" t="s">
        <v>157</v>
      </c>
      <c r="F118" s="83">
        <f>J118</f>
        <v>-1800</v>
      </c>
      <c r="G118" s="81"/>
      <c r="H118" s="80">
        <f>SUM(F118:G118)</f>
        <v>-1800</v>
      </c>
      <c r="I118" s="81"/>
      <c r="J118" s="82">
        <v>-1800</v>
      </c>
      <c r="K118" s="78" t="s">
        <v>154</v>
      </c>
    </row>
    <row r="119" spans="2:11" x14ac:dyDescent="0.2">
      <c r="F119" s="83"/>
      <c r="G119" s="81"/>
      <c r="H119" s="80"/>
      <c r="I119" s="81"/>
      <c r="J119" s="77"/>
      <c r="K119" s="78"/>
    </row>
    <row r="120" spans="2:11" ht="17" x14ac:dyDescent="0.2">
      <c r="E120" t="s">
        <v>170</v>
      </c>
      <c r="F120" s="84"/>
      <c r="G120" s="85">
        <f>J120</f>
        <v>1900</v>
      </c>
      <c r="H120" s="86">
        <f>SUM(F120:G120)</f>
        <v>1900</v>
      </c>
      <c r="I120" s="81"/>
      <c r="J120" s="87">
        <v>1900</v>
      </c>
      <c r="K120" s="78" t="s">
        <v>154</v>
      </c>
    </row>
    <row r="121" spans="2:11" x14ac:dyDescent="0.2">
      <c r="F121" s="89"/>
      <c r="G121" s="80"/>
      <c r="H121" s="80"/>
      <c r="I121" s="81"/>
      <c r="J121" s="77"/>
      <c r="K121" s="78"/>
    </row>
    <row r="122" spans="2:11" ht="17" x14ac:dyDescent="0.2">
      <c r="E122" s="2" t="s">
        <v>158</v>
      </c>
      <c r="F122" s="90">
        <f>SUM(F114:F120)</f>
        <v>12500</v>
      </c>
      <c r="G122" s="91">
        <f>SUM(G114:G120)</f>
        <v>5500</v>
      </c>
      <c r="H122" s="80">
        <f>SUM(F122:G122)</f>
        <v>18000</v>
      </c>
      <c r="I122" s="81"/>
      <c r="J122" s="92">
        <f>J114+J118+J120</f>
        <v>18000</v>
      </c>
      <c r="K122" s="93"/>
    </row>
    <row r="123" spans="2:11" x14ac:dyDescent="0.2">
      <c r="F123" s="94"/>
    </row>
    <row r="124" spans="2:11" x14ac:dyDescent="0.2">
      <c r="J124" s="80"/>
    </row>
    <row r="125" spans="2:11" x14ac:dyDescent="0.2">
      <c r="E125" s="2" t="s">
        <v>159</v>
      </c>
    </row>
    <row r="126" spans="2:11" x14ac:dyDescent="0.2">
      <c r="E126" s="2" t="s">
        <v>14</v>
      </c>
      <c r="F126" s="95">
        <v>45016</v>
      </c>
      <c r="G126" s="95">
        <v>45107</v>
      </c>
      <c r="H126" s="95"/>
      <c r="I126" s="95"/>
    </row>
    <row r="127" spans="2:11" x14ac:dyDescent="0.2">
      <c r="E127" s="2"/>
      <c r="F127" s="95"/>
      <c r="G127" s="95"/>
      <c r="H127" s="95"/>
      <c r="I127" s="95"/>
    </row>
    <row r="128" spans="2:11" ht="34" x14ac:dyDescent="0.2">
      <c r="E128" s="14" t="s">
        <v>160</v>
      </c>
      <c r="F128" s="27">
        <v>3018.308</v>
      </c>
      <c r="G128" s="27">
        <v>3.1579999999999999</v>
      </c>
      <c r="H128" s="27"/>
      <c r="I128" s="27"/>
      <c r="K128" s="16" t="s">
        <v>161</v>
      </c>
    </row>
    <row r="129" spans="5:11" ht="17" x14ac:dyDescent="0.2">
      <c r="E129" t="s">
        <v>162</v>
      </c>
      <c r="F129" s="27"/>
      <c r="G129" s="27">
        <v>-927.41099999999994</v>
      </c>
      <c r="H129" s="27"/>
      <c r="I129" s="27"/>
      <c r="K129" s="16" t="s">
        <v>163</v>
      </c>
    </row>
    <row r="131" spans="5:11" x14ac:dyDescent="0.2">
      <c r="E131" s="96" t="s">
        <v>164</v>
      </c>
      <c r="F131" s="96"/>
      <c r="G131" s="96"/>
      <c r="H131" s="96"/>
      <c r="I131" s="96"/>
      <c r="J131" s="96"/>
      <c r="K131" s="96"/>
    </row>
    <row r="132" spans="5:11" x14ac:dyDescent="0.2">
      <c r="E132" s="97" t="s">
        <v>165</v>
      </c>
      <c r="F132" s="96"/>
      <c r="G132" s="96"/>
      <c r="H132" s="96"/>
      <c r="I132" s="96"/>
      <c r="J132" s="96"/>
      <c r="K132" s="96"/>
    </row>
    <row r="133" spans="5:11" x14ac:dyDescent="0.2">
      <c r="E133" s="97" t="s">
        <v>166</v>
      </c>
      <c r="F133" s="96"/>
      <c r="G133" s="96"/>
      <c r="H133" s="96"/>
      <c r="I133" s="96"/>
      <c r="J133" s="96"/>
      <c r="K133" s="96"/>
    </row>
    <row r="134" spans="5:11" x14ac:dyDescent="0.2">
      <c r="E134" s="97" t="s">
        <v>171</v>
      </c>
      <c r="F134" s="96"/>
      <c r="G134" s="96"/>
      <c r="H134" s="96"/>
      <c r="I134" s="96"/>
      <c r="J134" s="96"/>
      <c r="K134" s="96"/>
    </row>
    <row r="135" spans="5:11" x14ac:dyDescent="0.2">
      <c r="E135" s="98" t="s">
        <v>167</v>
      </c>
      <c r="F135" s="98"/>
      <c r="G135" s="98"/>
      <c r="H135" s="98"/>
      <c r="I135" s="98"/>
      <c r="J135" s="98"/>
      <c r="K135" s="98"/>
    </row>
    <row r="137" spans="5:11" x14ac:dyDescent="0.2">
      <c r="E137" s="42" t="s">
        <v>47</v>
      </c>
    </row>
  </sheetData>
  <sheetProtection algorithmName="SHA-512" hashValue="ozqpOGkh4/OuSBe6W/SLcEKhkdGbYf+G2YA2DOd92GBrmCYsMcHhPOmNIdRA+sK1DZVBvIaXggvjLEv8g5gL6g==" saltValue="MNh1GD8xHcTjr1hDFP79jw==" spinCount="100000" sheet="1" objects="1" scenarios="1"/>
  <mergeCells count="2">
    <mergeCell ref="F106:G106"/>
    <mergeCell ref="E135:K135"/>
  </mergeCells>
  <pageMargins left="0.7" right="0.7" top="0.75" bottom="0.75" header="0.3" footer="0.3"/>
  <pageSetup paperSize="9" scale="27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7523E-9D8B-1D40-B09B-C1DFA8523571}">
  <sheetPr>
    <pageSetUpPr fitToPage="1"/>
  </sheetPr>
  <dimension ref="A1:I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172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45390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37242</v>
      </c>
      <c r="C12" s="16" t="s">
        <v>173</v>
      </c>
    </row>
    <row r="13" spans="1:3" x14ac:dyDescent="0.2">
      <c r="A13" s="14"/>
      <c r="B13" s="15"/>
      <c r="C13" s="16"/>
    </row>
    <row r="14" spans="1:3" ht="34" x14ac:dyDescent="0.2">
      <c r="A14" s="14" t="s">
        <v>51</v>
      </c>
      <c r="B14" s="15">
        <v>7200</v>
      </c>
      <c r="C14" s="16" t="s">
        <v>173</v>
      </c>
    </row>
    <row r="15" spans="1:3" x14ac:dyDescent="0.2">
      <c r="A15" s="14"/>
      <c r="B15" s="15"/>
      <c r="C15" s="16"/>
    </row>
    <row r="16" spans="1:3" ht="34" x14ac:dyDescent="0.2">
      <c r="A16" s="14" t="s">
        <v>174</v>
      </c>
      <c r="B16" s="45">
        <v>6771</v>
      </c>
      <c r="C16" s="16" t="s">
        <v>173</v>
      </c>
    </row>
    <row r="17" spans="1:3" x14ac:dyDescent="0.2">
      <c r="A17" s="14"/>
      <c r="B17" s="15"/>
      <c r="C17" s="16"/>
    </row>
    <row r="18" spans="1:3" x14ac:dyDescent="0.2">
      <c r="A18" s="1" t="s">
        <v>53</v>
      </c>
      <c r="B18" s="15">
        <f>SUM(B12:B16)</f>
        <v>51213</v>
      </c>
      <c r="C18" s="16"/>
    </row>
    <row r="19" spans="1:3" x14ac:dyDescent="0.2">
      <c r="A19" s="14"/>
      <c r="B19" s="15"/>
      <c r="C19" s="16"/>
    </row>
    <row r="20" spans="1:3" x14ac:dyDescent="0.2">
      <c r="A20" s="14"/>
      <c r="B20" s="15"/>
      <c r="C20" s="16"/>
    </row>
    <row r="21" spans="1:3" x14ac:dyDescent="0.2">
      <c r="A21" s="17" t="s">
        <v>10</v>
      </c>
      <c r="B21" s="15"/>
      <c r="C21" s="16"/>
    </row>
    <row r="22" spans="1:3" x14ac:dyDescent="0.2">
      <c r="A22" s="14"/>
      <c r="B22" s="15"/>
      <c r="C22" s="16"/>
    </row>
    <row r="23" spans="1:3" ht="34" x14ac:dyDescent="0.2">
      <c r="A23" s="14" t="s">
        <v>175</v>
      </c>
      <c r="B23" s="15">
        <f>-B88</f>
        <v>-3281</v>
      </c>
      <c r="C23" s="16" t="s">
        <v>176</v>
      </c>
    </row>
    <row r="24" spans="1:3" x14ac:dyDescent="0.2">
      <c r="A24" s="14"/>
      <c r="B24" s="15"/>
      <c r="C24" s="16"/>
    </row>
    <row r="25" spans="1:3" x14ac:dyDescent="0.2">
      <c r="A25" s="4"/>
      <c r="B25" s="10"/>
    </row>
    <row r="26" spans="1:3" x14ac:dyDescent="0.2">
      <c r="A26" s="18" t="s">
        <v>12</v>
      </c>
      <c r="B26" s="19">
        <f>B18-B88</f>
        <v>47932</v>
      </c>
      <c r="C26" s="20"/>
    </row>
    <row r="27" spans="1:3" x14ac:dyDescent="0.2">
      <c r="A27" s="2"/>
    </row>
    <row r="28" spans="1:3" x14ac:dyDescent="0.2">
      <c r="A28" s="2"/>
    </row>
    <row r="29" spans="1:3" x14ac:dyDescent="0.2">
      <c r="A29" s="7" t="s">
        <v>13</v>
      </c>
      <c r="B29" s="7"/>
      <c r="C29" s="21"/>
    </row>
    <row r="30" spans="1:3" x14ac:dyDescent="0.2">
      <c r="A30" s="2" t="s">
        <v>14</v>
      </c>
      <c r="B30" s="3"/>
      <c r="C30" s="22"/>
    </row>
    <row r="31" spans="1:3" x14ac:dyDescent="0.2">
      <c r="A31" s="12">
        <v>45382</v>
      </c>
      <c r="B31" s="24"/>
      <c r="C31" s="24"/>
    </row>
    <row r="32" spans="1:3" x14ac:dyDescent="0.2">
      <c r="A32" s="13"/>
      <c r="B32" s="25"/>
      <c r="C32" s="24"/>
    </row>
    <row r="33" spans="1:3" x14ac:dyDescent="0.2">
      <c r="A33" s="2" t="s">
        <v>15</v>
      </c>
      <c r="B33" s="24"/>
      <c r="C33" s="24"/>
    </row>
    <row r="34" spans="1:3" x14ac:dyDescent="0.2">
      <c r="A34" s="26"/>
      <c r="B34" s="24"/>
      <c r="C34" s="26"/>
    </row>
    <row r="35" spans="1:3" x14ac:dyDescent="0.2">
      <c r="A35" s="13"/>
      <c r="B35" s="24"/>
      <c r="C35" s="24"/>
    </row>
    <row r="36" spans="1:3" ht="34" x14ac:dyDescent="0.2">
      <c r="A36" s="14" t="s">
        <v>16</v>
      </c>
      <c r="B36" s="27">
        <v>56536</v>
      </c>
      <c r="C36" s="16" t="s">
        <v>176</v>
      </c>
    </row>
    <row r="37" spans="1:3" x14ac:dyDescent="0.2">
      <c r="A37" s="14" t="s">
        <v>18</v>
      </c>
      <c r="B37" s="27"/>
      <c r="C37" s="16"/>
    </row>
    <row r="38" spans="1:3" ht="34" x14ac:dyDescent="0.2">
      <c r="A38" s="1" t="s">
        <v>19</v>
      </c>
      <c r="B38" s="27">
        <v>5661</v>
      </c>
      <c r="C38" s="16" t="s">
        <v>176</v>
      </c>
    </row>
    <row r="39" spans="1:3" x14ac:dyDescent="0.2">
      <c r="A39" s="14"/>
      <c r="B39" s="27"/>
      <c r="C39" s="11"/>
    </row>
    <row r="40" spans="1:3" x14ac:dyDescent="0.2">
      <c r="A40" s="1" t="s">
        <v>20</v>
      </c>
      <c r="B40" s="27"/>
      <c r="C40" s="11"/>
    </row>
    <row r="41" spans="1:3" x14ac:dyDescent="0.2">
      <c r="A41" s="14"/>
      <c r="B41" s="27"/>
      <c r="C41" s="11"/>
    </row>
    <row r="42" spans="1:3" ht="34" x14ac:dyDescent="0.2">
      <c r="A42" s="14" t="s">
        <v>21</v>
      </c>
      <c r="B42" s="27">
        <v>-8</v>
      </c>
      <c r="C42" s="16" t="s">
        <v>176</v>
      </c>
    </row>
    <row r="43" spans="1:3" x14ac:dyDescent="0.2">
      <c r="A43" s="14" t="s">
        <v>22</v>
      </c>
      <c r="B43" s="27"/>
      <c r="C43" s="11"/>
    </row>
    <row r="44" spans="1:3" x14ac:dyDescent="0.2">
      <c r="A44" s="14"/>
      <c r="B44" s="27"/>
      <c r="C44" s="11"/>
    </row>
    <row r="45" spans="1:3" x14ac:dyDescent="0.2">
      <c r="A45" s="14" t="s">
        <v>23</v>
      </c>
      <c r="B45" s="27"/>
      <c r="C45" s="11"/>
    </row>
    <row r="46" spans="1:3" x14ac:dyDescent="0.2">
      <c r="A46" s="14" t="s">
        <v>24</v>
      </c>
      <c r="B46" s="27"/>
      <c r="C46" s="16"/>
    </row>
    <row r="47" spans="1:3" x14ac:dyDescent="0.2">
      <c r="A47" s="14" t="s">
        <v>25</v>
      </c>
      <c r="B47" s="27"/>
      <c r="C47" s="11"/>
    </row>
    <row r="48" spans="1:3" x14ac:dyDescent="0.2">
      <c r="A48" s="14" t="s">
        <v>26</v>
      </c>
      <c r="B48" s="27"/>
      <c r="C48" s="11"/>
    </row>
    <row r="49" spans="1:3" x14ac:dyDescent="0.2">
      <c r="A49" s="14"/>
      <c r="B49" s="27"/>
      <c r="C49" s="11"/>
    </row>
    <row r="50" spans="1:3" x14ac:dyDescent="0.2">
      <c r="A50" s="14" t="s">
        <v>27</v>
      </c>
      <c r="B50" s="27"/>
      <c r="C50" s="16"/>
    </row>
    <row r="51" spans="1:3" x14ac:dyDescent="0.2">
      <c r="A51" s="14" t="s">
        <v>28</v>
      </c>
      <c r="B51" s="27"/>
      <c r="C51" s="11"/>
    </row>
    <row r="52" spans="1:3" x14ac:dyDescent="0.2">
      <c r="A52" s="14" t="s">
        <v>29</v>
      </c>
      <c r="B52" s="27"/>
      <c r="C52" s="16"/>
    </row>
    <row r="53" spans="1:3" ht="34" x14ac:dyDescent="0.2">
      <c r="A53" s="14" t="s">
        <v>30</v>
      </c>
      <c r="B53" s="27">
        <v>347</v>
      </c>
      <c r="C53" s="16" t="s">
        <v>176</v>
      </c>
    </row>
    <row r="54" spans="1:3" x14ac:dyDescent="0.2">
      <c r="A54" s="14"/>
      <c r="B54" s="27"/>
      <c r="C54" s="11"/>
    </row>
    <row r="55" spans="1:3" ht="34" x14ac:dyDescent="0.2">
      <c r="A55" s="14" t="s">
        <v>31</v>
      </c>
      <c r="B55" s="27">
        <f>183+43</f>
        <v>226</v>
      </c>
      <c r="C55" s="16" t="s">
        <v>176</v>
      </c>
    </row>
    <row r="56" spans="1:3" x14ac:dyDescent="0.2">
      <c r="A56" s="14"/>
      <c r="B56" s="27"/>
      <c r="C56" s="11"/>
    </row>
    <row r="57" spans="1:3" x14ac:dyDescent="0.2">
      <c r="A57" s="14" t="s">
        <v>33</v>
      </c>
      <c r="B57" s="27">
        <f>SUM(B42:B55)</f>
        <v>565</v>
      </c>
      <c r="C57" s="11"/>
    </row>
    <row r="58" spans="1:3" x14ac:dyDescent="0.2">
      <c r="A58" s="28"/>
      <c r="B58" s="29"/>
      <c r="C58" s="30"/>
    </row>
    <row r="59" spans="1:3" x14ac:dyDescent="0.2">
      <c r="A59" s="31" t="s">
        <v>13</v>
      </c>
      <c r="B59" s="32">
        <f>B38+B57</f>
        <v>6226</v>
      </c>
      <c r="C59" s="33"/>
    </row>
    <row r="60" spans="1:3" x14ac:dyDescent="0.2">
      <c r="B60" s="10"/>
      <c r="C60" s="11"/>
    </row>
    <row r="61" spans="1:3" x14ac:dyDescent="0.2">
      <c r="B61" s="3"/>
      <c r="C61" s="10"/>
    </row>
    <row r="62" spans="1:3" x14ac:dyDescent="0.2">
      <c r="A62" s="34" t="s">
        <v>34</v>
      </c>
      <c r="B62" s="35">
        <f>ROUND((B26/B36),1)</f>
        <v>0.8</v>
      </c>
      <c r="C62" s="10"/>
    </row>
    <row r="63" spans="1:3" x14ac:dyDescent="0.2">
      <c r="A63" s="34" t="s">
        <v>35</v>
      </c>
      <c r="B63" s="35">
        <f>ROUND((B26/B38),1)</f>
        <v>8.5</v>
      </c>
      <c r="C63" s="10"/>
    </row>
    <row r="64" spans="1:3" x14ac:dyDescent="0.2">
      <c r="A64" s="34" t="s">
        <v>36</v>
      </c>
      <c r="B64" s="35">
        <f>ROUND((B26/B59),1)</f>
        <v>7.7</v>
      </c>
      <c r="C64" s="10"/>
    </row>
    <row r="67" spans="1:3" x14ac:dyDescent="0.2">
      <c r="A67" s="7" t="s">
        <v>37</v>
      </c>
      <c r="B67" s="8"/>
      <c r="C67" s="9"/>
    </row>
    <row r="68" spans="1:3" x14ac:dyDescent="0.2">
      <c r="C68" s="10"/>
    </row>
    <row r="69" spans="1:3" x14ac:dyDescent="0.2">
      <c r="A69" s="14" t="s">
        <v>177</v>
      </c>
    </row>
    <row r="70" spans="1:3" x14ac:dyDescent="0.2">
      <c r="A70" s="14" t="s">
        <v>178</v>
      </c>
    </row>
    <row r="71" spans="1:3" x14ac:dyDescent="0.2">
      <c r="A71" t="s">
        <v>179</v>
      </c>
    </row>
    <row r="72" spans="1:3" x14ac:dyDescent="0.2">
      <c r="A72" t="s">
        <v>180</v>
      </c>
    </row>
    <row r="73" spans="1:3" x14ac:dyDescent="0.2">
      <c r="C73" s="11"/>
    </row>
    <row r="74" spans="1:3" x14ac:dyDescent="0.2">
      <c r="A74" s="36"/>
      <c r="B74" s="36"/>
      <c r="C74" s="9"/>
    </row>
    <row r="75" spans="1:3" x14ac:dyDescent="0.2">
      <c r="C75" s="37"/>
    </row>
    <row r="76" spans="1:3" x14ac:dyDescent="0.2">
      <c r="C76" s="37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9" x14ac:dyDescent="0.2">
      <c r="B81" s="38">
        <v>45382</v>
      </c>
    </row>
    <row r="82" spans="1:9" x14ac:dyDescent="0.2">
      <c r="A82" s="2" t="s">
        <v>15</v>
      </c>
      <c r="B82" s="5"/>
    </row>
    <row r="83" spans="1:9" x14ac:dyDescent="0.2">
      <c r="A83" s="39"/>
      <c r="B83" s="5"/>
    </row>
    <row r="85" spans="1:9" ht="34" x14ac:dyDescent="0.2">
      <c r="A85" s="14" t="s">
        <v>44</v>
      </c>
      <c r="B85" s="15">
        <v>3304</v>
      </c>
      <c r="C85" s="16" t="s">
        <v>176</v>
      </c>
    </row>
    <row r="86" spans="1:9" ht="34" x14ac:dyDescent="0.2">
      <c r="A86" s="14" t="s">
        <v>181</v>
      </c>
      <c r="B86" s="15">
        <f>-23</f>
        <v>-23</v>
      </c>
      <c r="C86" s="16" t="s">
        <v>176</v>
      </c>
    </row>
    <row r="87" spans="1:9" x14ac:dyDescent="0.2">
      <c r="A87" t="s">
        <v>46</v>
      </c>
      <c r="B87" s="29"/>
      <c r="C87" s="16"/>
    </row>
    <row r="88" spans="1:9" x14ac:dyDescent="0.2">
      <c r="A88" s="2" t="s">
        <v>182</v>
      </c>
      <c r="B88" s="41">
        <f>SUM(B85:B87)</f>
        <v>3281</v>
      </c>
    </row>
    <row r="91" spans="1:9" x14ac:dyDescent="0.2">
      <c r="A91" s="42" t="s">
        <v>47</v>
      </c>
    </row>
    <row r="95" spans="1:9" x14ac:dyDescent="0.2">
      <c r="E95" s="16"/>
      <c r="F95" s="16"/>
      <c r="G95" s="16"/>
      <c r="H95" s="16"/>
      <c r="I95" s="16"/>
    </row>
    <row r="98" spans="2:2" x14ac:dyDescent="0.2">
      <c r="B98" s="43"/>
    </row>
    <row r="99" spans="2:2" x14ac:dyDescent="0.2">
      <c r="B99" s="43"/>
    </row>
  </sheetData>
  <sheetProtection algorithmName="SHA-512" hashValue="9GyhoIAod76+fm6bSLn7oVA+STi76QnyzisLD5MnvsJS4AinV3LWKeY2m2v6NRWj7tWGu4epTMJR8kYJzXhZNg==" saltValue="+g8k8al5Wd8CvnJtHjQMjw==" spinCount="100000" sheet="1" objects="1" scenarios="1"/>
  <pageMargins left="0.7" right="0.7" top="0.75" bottom="0.75" header="0.3" footer="0.3"/>
  <pageSetup paperSize="9" scale="4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Valerie Coltman Holdings 170124</vt:lpstr>
      <vt:lpstr>TSL Assets 190124</vt:lpstr>
      <vt:lpstr>Gwindy 2012 240124</vt:lpstr>
      <vt:lpstr>Robert Heath Group 300124</vt:lpstr>
      <vt:lpstr>Groundtrax Systems 010224</vt:lpstr>
      <vt:lpstr>United Glass Group 010324</vt:lpstr>
      <vt:lpstr>Buxton Lime 270324</vt:lpstr>
      <vt:lpstr>Phoenix Surfacing 010424</vt:lpstr>
      <vt:lpstr>Duality Group 080424</vt:lpstr>
      <vt:lpstr>Alpa Group 090424</vt:lpstr>
      <vt:lpstr>Route One Hol(Wakefield) 090424</vt:lpstr>
      <vt:lpstr>Mick George 030524</vt:lpstr>
      <vt:lpstr>Bristol &amp; Avon Group 170524</vt:lpstr>
      <vt:lpstr>Gas Fast 210524</vt:lpstr>
      <vt:lpstr>Excalon Holdings 110624</vt:lpstr>
      <vt:lpstr>South West Heating Serv 290824</vt:lpstr>
      <vt:lpstr>Cosgrove &amp; Drew 290824</vt:lpstr>
      <vt:lpstr>Amelio Enterprises 031024</vt:lpstr>
      <vt:lpstr>Walter Lilly &amp; Co. 031024</vt:lpstr>
      <vt:lpstr>Wetherby Building Sys 091024</vt:lpstr>
      <vt:lpstr>Slademain 231024</vt:lpstr>
      <vt:lpstr>Eagle Automation Sys 251024</vt:lpstr>
      <vt:lpstr>Albion Drilling Holdings 281024</vt:lpstr>
      <vt:lpstr>Clear Line Holdings 291024</vt:lpstr>
      <vt:lpstr>Empower Energy 291024</vt:lpstr>
      <vt:lpstr>Coleman Cons &amp; Util 291024</vt:lpstr>
      <vt:lpstr>MCS Group Holdings 291024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2025-05-22T16:39:30Z</dcterms:created>
  <dcterms:modified xsi:type="dcterms:W3CDTF">2025-05-23T09:39:12Z</dcterms:modified>
</cp:coreProperties>
</file>