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AA0BC07B-7418-5F44-8150-6901DA79F7D0}" xr6:coauthVersionLast="47" xr6:coauthVersionMax="47" xr10:uidLastSave="{00000000-0000-0000-0000-000000000000}"/>
  <workbookProtection workbookAlgorithmName="SHA-512" workbookHashValue="H4dO00RysdcSzbkVWz/s/23mc+x3nn+2ngy7thsmwt1YE/IE4CVEfJRdsldxrFPLdqSHxA0oSjnz3bLQ/hcUhQ==" workbookSaltValue="jzvxQ6kA4Wyj90gWrbZeuw==" workbookSpinCount="100000" lockStructure="1"/>
  <bookViews>
    <workbookView xWindow="820" yWindow="980" windowWidth="27640" windowHeight="15760" xr2:uid="{56155C45-B172-E54A-B0AE-9B736C482B21}"/>
  </bookViews>
  <sheets>
    <sheet name="Freezertech 040124" sheetId="1" r:id="rId1"/>
    <sheet name="Scott Direct 060324" sheetId="2" r:id="rId2"/>
    <sheet name="Plastic and Rub Grp Hold 300424" sheetId="3" r:id="rId3"/>
    <sheet name="Colson X-Cel 050624" sheetId="4" r:id="rId4"/>
    <sheet name="Lymington Holdings 050824" sheetId="5" r:id="rId5"/>
    <sheet name="Magsputter 140824" sheetId="6" r:id="rId6"/>
    <sheet name="The Sempre Group Hold 101024" sheetId="7" r:id="rId7"/>
    <sheet name="Semmco Group 291024" sheetId="8" r:id="rId8"/>
    <sheet name="InspecVision 291024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6" i="9" l="1"/>
  <c r="B58" i="9" s="1"/>
  <c r="B18" i="9"/>
  <c r="B87" i="9"/>
  <c r="B22" i="9"/>
  <c r="B12" i="9"/>
  <c r="B25" i="9" l="1"/>
  <c r="B63" i="9"/>
  <c r="B62" i="9"/>
  <c r="B61" i="9"/>
  <c r="B18" i="8" l="1"/>
  <c r="C86" i="8"/>
  <c r="A81" i="8"/>
  <c r="B85" i="8" s="1"/>
  <c r="C18" i="8"/>
  <c r="B16" i="8"/>
  <c r="B14" i="8"/>
  <c r="B83" i="8" l="1"/>
  <c r="B86" i="8" s="1"/>
  <c r="B22" i="8" s="1"/>
  <c r="B25" i="8" l="1"/>
  <c r="B63" i="8" l="1"/>
  <c r="B61" i="8"/>
  <c r="B55" i="7"/>
  <c r="B87" i="7"/>
  <c r="B20" i="7" s="1"/>
  <c r="H99" i="7"/>
  <c r="H103" i="7" s="1"/>
  <c r="F96" i="7"/>
  <c r="E96" i="7"/>
  <c r="G96" i="7" s="1"/>
  <c r="D91" i="7"/>
  <c r="B50" i="7"/>
  <c r="B60" i="7" l="1"/>
  <c r="I105" i="7"/>
  <c r="B52" i="7" s="1"/>
  <c r="B32" i="7" s="1"/>
  <c r="B61" i="7" s="1"/>
  <c r="B17" i="7"/>
  <c r="B57" i="7" l="1"/>
  <c r="B62" i="7" s="1"/>
  <c r="B54" i="6" l="1"/>
  <c r="B56" i="6" s="1"/>
  <c r="B84" i="6"/>
  <c r="B23" i="6"/>
  <c r="B17" i="6"/>
  <c r="B61" i="6" l="1"/>
  <c r="B59" i="6"/>
  <c r="B60" i="6"/>
  <c r="B54" i="5" l="1"/>
  <c r="B16" i="5"/>
  <c r="B85" i="5"/>
  <c r="B83" i="5"/>
  <c r="B56" i="5"/>
  <c r="B20" i="5"/>
  <c r="B12" i="5"/>
  <c r="C84" i="4"/>
  <c r="A79" i="4"/>
  <c r="B81" i="4" s="1"/>
  <c r="B84" i="4" s="1"/>
  <c r="B19" i="4" s="1"/>
  <c r="A30" i="4"/>
  <c r="B32" i="4" s="1"/>
  <c r="B14" i="4"/>
  <c r="B23" i="5" l="1"/>
  <c r="B61" i="5"/>
  <c r="B60" i="5"/>
  <c r="B59" i="5"/>
  <c r="B22" i="4"/>
  <c r="B58" i="4" s="1"/>
  <c r="B60" i="3" l="1"/>
  <c r="B62" i="3" s="1"/>
  <c r="B21" i="3"/>
  <c r="B16" i="3"/>
  <c r="B91" i="3"/>
  <c r="B26" i="3" s="1"/>
  <c r="B29" i="3" l="1"/>
  <c r="B66" i="3" s="1"/>
  <c r="B65" i="3" l="1"/>
  <c r="B67" i="3"/>
  <c r="B54" i="2"/>
  <c r="B33" i="2"/>
  <c r="B88" i="2"/>
  <c r="B20" i="2" s="1"/>
  <c r="D61" i="2" s="1"/>
  <c r="D52" i="2"/>
  <c r="D54" i="2" s="1"/>
  <c r="D56" i="2" s="1"/>
  <c r="B52" i="2"/>
  <c r="B47" i="2"/>
  <c r="B39" i="2"/>
  <c r="B35" i="2"/>
  <c r="B56" i="2" s="1"/>
  <c r="B17" i="2" l="1"/>
  <c r="B59" i="2"/>
  <c r="D59" i="2"/>
  <c r="B60" i="2"/>
  <c r="D60" i="2"/>
  <c r="B61" i="2"/>
  <c r="B86" i="1" l="1"/>
  <c r="B53" i="1"/>
  <c r="B51" i="1"/>
  <c r="B41" i="1"/>
  <c r="B55" i="1" s="1"/>
  <c r="B36" i="1"/>
  <c r="B34" i="1"/>
  <c r="B15" i="1"/>
  <c r="B23" i="1" s="1"/>
  <c r="B57" i="1" l="1"/>
  <c r="B62" i="1" s="1"/>
  <c r="B61" i="1"/>
  <c r="B60" i="1"/>
</calcChain>
</file>

<file path=xl/sharedStrings.xml><?xml version="1.0" encoding="utf-8"?>
<sst xmlns="http://schemas.openxmlformats.org/spreadsheetml/2006/main" count="575" uniqueCount="175">
  <si>
    <t>Target Company</t>
  </si>
  <si>
    <t>Freezertech Limited</t>
  </si>
  <si>
    <t>Currency</t>
  </si>
  <si>
    <t>GBP</t>
  </si>
  <si>
    <t>DKK</t>
  </si>
  <si>
    <t>Display</t>
  </si>
  <si>
    <t>000s</t>
  </si>
  <si>
    <t>Enterprise Value</t>
  </si>
  <si>
    <t>Date Completed:</t>
  </si>
  <si>
    <t>USD/GBP Exchange Rate:</t>
  </si>
  <si>
    <t>Source: www.oanda.com - as at 04/01/2024</t>
  </si>
  <si>
    <t>Consideration (GBP)</t>
  </si>
  <si>
    <t>Source: Freeze HoldCo ApS Annual report 2023; p. 21 Cash flow statement;</t>
  </si>
  <si>
    <t>Adjustments:</t>
  </si>
  <si>
    <t>EV</t>
  </si>
  <si>
    <t>Normalised EBITDA</t>
  </si>
  <si>
    <t>Reporting Date:</t>
  </si>
  <si>
    <t>Annualised</t>
  </si>
  <si>
    <t>Actual</t>
  </si>
  <si>
    <t>15 months</t>
  </si>
  <si>
    <t>Revenue</t>
  </si>
  <si>
    <t>Source: Freezertech Limited financial statements for the 15 months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</si>
  <si>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</si>
  <si>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</si>
  <si>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</si>
  <si>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</si>
  <si>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</si>
  <si>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</si>
  <si>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</si>
  <si>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</si>
  <si>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</si>
  <si>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</si>
  <si>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</si>
  <si>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</si>
  <si>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</si>
  <si>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</si>
  <si>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</si>
  <si>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</si>
  <si>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</si>
  <si>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</si>
  <si>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</si>
  <si>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Freezertech Limited financial statements for the 15 months ended 31/12/2022</t>
  </si>
  <si>
    <t>Freeze HoldCo ApS Annual report 2023</t>
  </si>
  <si>
    <t>DSI Dantech Group press release dated 04/01/2024</t>
  </si>
  <si>
    <t>Freezertech Limited PSC02 notice dated 09/01/2024</t>
  </si>
  <si>
    <t>00/00/2000</t>
  </si>
  <si>
    <t>Cash and cash Equivalents</t>
  </si>
  <si>
    <t>Source:</t>
  </si>
  <si>
    <t>Debt</t>
  </si>
  <si>
    <t>Lease Liabilities</t>
  </si>
  <si>
    <t>Net debt</t>
  </si>
  <si>
    <t>© 2025 Business Valuation Benchmarks Ltd</t>
  </si>
  <si>
    <t>DKK/GBP Exchange Rate:</t>
  </si>
  <si>
    <t>Scott Direct Limited</t>
  </si>
  <si>
    <t>Source: Troy Group Holdings Limited Annual Report and Financial Statements for the period ended 31/12/2023; note 30 Post balance sheet events</t>
  </si>
  <si>
    <t>Net debt - as at 31/12/2023</t>
  </si>
  <si>
    <t>Source: Scott Direct Limited financial statements for the year ended 31/12/2023; see below</t>
  </si>
  <si>
    <t>430 days</t>
  </si>
  <si>
    <t>Release of Negative Goodwill</t>
  </si>
  <si>
    <t>Scott Direct Limited financial statements for the year ended 31/12/2023</t>
  </si>
  <si>
    <t>Seahawk Apparel Limited financial statements for the year ended 31/12/2023</t>
  </si>
  <si>
    <t>Scott Direct (Peterhead) financial statements for the year ended 31/12/2023</t>
  </si>
  <si>
    <t>Troy Group Holdings Limited Annual Report and Financial Statements for the period ended 31/12/2023</t>
  </si>
  <si>
    <t>Troy Group Holdings Limited news release dated 07/03/2024</t>
  </si>
  <si>
    <t>Source: Scott Direct Limited financial statements for the year ended 31/12/2023</t>
  </si>
  <si>
    <t>Bank invoice financing borrowing</t>
  </si>
  <si>
    <t>SDIL Limited (previously known as Scott Direct Investments Limited) Annual Report and financial Statements for the 15 month period ended 31/03/2024</t>
  </si>
  <si>
    <t>Scott Direct Investments Limited Annual Report and financial Statements for the year ended 31/12/2022</t>
  </si>
  <si>
    <t>Plastic and Rubber Group Holdings Limited</t>
  </si>
  <si>
    <t>Cash consideration (GBP)</t>
  </si>
  <si>
    <t>Source: Diploma plc Annual Report 2024; note 22 Acquisitions and disposal of businesses</t>
  </si>
  <si>
    <t>Total consideration</t>
  </si>
  <si>
    <t>Percentage acquired:</t>
  </si>
  <si>
    <t>Implied value</t>
  </si>
  <si>
    <t>Cash acquired</t>
  </si>
  <si>
    <t xml:space="preserve">Source: Plastic and Rubber Group Holdings Limited consolidated financial statements for the year ended 31/07/2023 </t>
  </si>
  <si>
    <t xml:space="preserve">Plastic and Rubber Group Holdings Limited consolidated financial statements for the year ended 31/07/2023 </t>
  </si>
  <si>
    <t>Plastic and Rubber Group Holdings Limited PSC02 notice dated 01/05/2024</t>
  </si>
  <si>
    <t>Diploma plc press release dated  02/05/2024</t>
  </si>
  <si>
    <t>Diploma plc Annual Report 2024</t>
  </si>
  <si>
    <t>Fair-value of deferred consideration (GBP)</t>
  </si>
  <si>
    <t>Colson X-Cel Limited</t>
  </si>
  <si>
    <t>EUR</t>
  </si>
  <si>
    <t>EUR/GBP Exchange Rate:</t>
  </si>
  <si>
    <t>Source: www.oanda.com -as at 05/06/2024</t>
  </si>
  <si>
    <t>Source: Indus Holding AG Interim Report H1; note 4 Company Acquisitions - fair-value of consideration</t>
  </si>
  <si>
    <t>Source: Indus Holding AG Interim Report H1; note 4 Company Acquisitions</t>
  </si>
  <si>
    <t>Source: Indus Holding AG press release dated 27/03/2024; "COLSON generates annual sales of around EUR 7 million"</t>
  </si>
  <si>
    <t>N/A</t>
  </si>
  <si>
    <t>Colson X-Cel Limited financial statements for the year ended 31/03/2024</t>
  </si>
  <si>
    <t>Colson X-Cel Limited PSC02 notice dated 06/06/2024</t>
  </si>
  <si>
    <t>Indus Holding AG press release dated 27/03/2024</t>
  </si>
  <si>
    <t>Indus Holding AG Interim Report H1</t>
  </si>
  <si>
    <t>Lymington Holdings Limited (HS Butyl)</t>
  </si>
  <si>
    <t>Source: H.B. Fuller Company Form 10-K for the fiscal year ended 30/11/2024; note 2: Acquisitions and Divestiture</t>
  </si>
  <si>
    <t>Deferred consideration (GBP)</t>
  </si>
  <si>
    <t xml:space="preserve">Source: H.B. Fuller Company Form 10-K for the fiscal year ended 30/11/2024; note 2: Acquisitions and Divestiture - to be paid on the 18-month anniversary of the closing date. </t>
  </si>
  <si>
    <t>Net debt - as at 31/03/2024</t>
  </si>
  <si>
    <t>Source: Lymington Holdings Limited consolidated financial statements for the year ended 31/03/2024; see below</t>
  </si>
  <si>
    <t>Source: Lymington Holdings Limited consolidated financial statements for the year ended 31/03/2024</t>
  </si>
  <si>
    <t>Lymington Holdings Limited consolidated financial statements for the year ended 31/03/2024</t>
  </si>
  <si>
    <t>H.B. Fuller Company Form 10-K for the fiscal year ended 30/11/2024</t>
  </si>
  <si>
    <t>H.B. Fuller Company news release dated 06/08/2024</t>
  </si>
  <si>
    <t>Lymington Holdings Limited PSC02 notice dated 07/08/2024</t>
  </si>
  <si>
    <t>Bank Loans</t>
  </si>
  <si>
    <t>Magsputter Limited (Teer)</t>
  </si>
  <si>
    <t>Source: Judges Scientific plc press release dated 15/08/2024</t>
  </si>
  <si>
    <t>Cash and cash Equivalents - as at 31/01/2024</t>
  </si>
  <si>
    <t>Source: Magsputter Limited consolidated financial statements for the year ended 31/01/2024</t>
  </si>
  <si>
    <t>Freehold land and buildings</t>
  </si>
  <si>
    <t>Other - rent</t>
  </si>
  <si>
    <t>Source: Judges Scientific plc press release dated 15/08/2024; adjustment to reflect target's post-acquisition cost base for the same period after deduction of notional rent for the property owned and occupied by Teer</t>
  </si>
  <si>
    <t>Magsputter Limited consolidated financial statements for the year ended 31/01/2024</t>
  </si>
  <si>
    <t>Judges Scientific plc press release dated 15/08/2024</t>
  </si>
  <si>
    <t>Magsputter Limited PSC02 notice dated 21/08/2024</t>
  </si>
  <si>
    <t>The Sempre Group Holdings Ltd</t>
  </si>
  <si>
    <t>Source: Oxford Metrics plc press release dated 11/10/2024; excludes earn-out of up to £0.5m</t>
  </si>
  <si>
    <t>Net cash - as at 31/12/2023</t>
  </si>
  <si>
    <t>Source: The Sempre Group Ltd financial statements for the year ended 31/12/2023</t>
  </si>
  <si>
    <t>Source: Oxford Metrics plc press release dated 11/10/2024; unaudited</t>
  </si>
  <si>
    <t>Note: Implied operating profit</t>
  </si>
  <si>
    <t>Profit before tax</t>
  </si>
  <si>
    <t>Source: The Sempre Group Ltd financial statements for the year ended 31/12/2023 - Depn charge GBP83.574k;  The Sempre Metrology Limited financial statements for the year ended 31/12/2023 - Depn Charge EUR7.998k at EUR/GBP rate 0.8668 (www.oanda.com - as at 31/12/2023)</t>
  </si>
  <si>
    <t>Estimated Interest Expense</t>
  </si>
  <si>
    <t>Source: see below</t>
  </si>
  <si>
    <t>The Sempre Group Holdings Ltd financial statements for the year ended 31/12/2023</t>
  </si>
  <si>
    <t>The Sempre Group Ltd financial statements for the year ended 31/12/2023</t>
  </si>
  <si>
    <t>The Sempre Metrology Limited financial statements for the year ended 31/12/2023</t>
  </si>
  <si>
    <t>Oxford Metrics plc press release dated 11/10/2024</t>
  </si>
  <si>
    <t>The Sempre Group Holdings Ltd PSC02 notice dated 16/10/2024</t>
  </si>
  <si>
    <t>Net cash</t>
  </si>
  <si>
    <t>For the Year Ended 31/12/2023</t>
  </si>
  <si>
    <t>Year Ended 31/12/2022</t>
  </si>
  <si>
    <t>Year Ended 31/12/2023</t>
  </si>
  <si>
    <t>Average Balance</t>
  </si>
  <si>
    <t>Interest Rate</t>
  </si>
  <si>
    <t>£000s</t>
  </si>
  <si>
    <t>%</t>
  </si>
  <si>
    <t>Loans and borrowings</t>
  </si>
  <si>
    <t>Interest Rate as at 30/12/2022</t>
  </si>
  <si>
    <t>Source: www.bankofengland.co.uk/monetary-policy/the-interest-rate-bank-rate; retrieved on 21/01/2025</t>
  </si>
  <si>
    <t>Interest Rate as at 27/12/2023</t>
  </si>
  <si>
    <t>Average Interest Rate for YE 31/07/2024</t>
  </si>
  <si>
    <t>HSBC Lending Margin over BoE Rate</t>
  </si>
  <si>
    <t>Source: www.business.hsbc.uk/en-gb/interest-rates; retrieved on 21/01/2025; Business Overdraft Variable Rate</t>
  </si>
  <si>
    <t>Total Estimated Variable Rate</t>
  </si>
  <si>
    <t>Estimated Interest Expense Calculation</t>
  </si>
  <si>
    <t>Semmco Group Limited</t>
  </si>
  <si>
    <t>SEK</t>
  </si>
  <si>
    <t>SEK/GBP Exchange Rate:</t>
  </si>
  <si>
    <t>Source: www.oanda.com - as at 29/10/2024</t>
  </si>
  <si>
    <t>Source: HAKI Safety AB Fourth Quarter 2024 report dated 05/02/2025; note Acquisition p. 16</t>
  </si>
  <si>
    <t>Fair-value of contingent consideration (GBP)</t>
  </si>
  <si>
    <t>Net cash acquired</t>
  </si>
  <si>
    <t>Source: HAKI Safety AB Fourth Quarter 2024 report dated 05/02/2025; note Acquisition p. 16; see below</t>
  </si>
  <si>
    <t>Source: HAKI Safety AB press release dated 29/10/2024; turnover over the last twelve months; approx.</t>
  </si>
  <si>
    <t>HAKI Safety AB press release dated 29/10/2024; EBITDA for the most recent 12-month period; approx.</t>
  </si>
  <si>
    <t>HAKI Safety AB press release dated 29/10/2024</t>
  </si>
  <si>
    <t>Semmco Group Limited PSC02 notice dated 13/11/2024</t>
  </si>
  <si>
    <t>HAKI Safety AB Fourth Quarter 2024 report dated 05/02/2025</t>
  </si>
  <si>
    <t>InspecVision Limited</t>
  </si>
  <si>
    <t>SDI Group plc press release dated 05/12/2024; note 9 Business combinations; excludes consideration of £750 paid in relation to leasehold property owned by InspecVision which will immediately following completion be sold back to the sellers for £0.750k on a sale and leaseback arrangement. A loan of £750k was repaid immediately post-acquisition</t>
  </si>
  <si>
    <t>Acquired receivable</t>
  </si>
  <si>
    <t>SDI Group plc press release dated 05/12/2024; note 9 Business combinations; Acquired receivable netted on consolidation against SDI loan payable</t>
  </si>
  <si>
    <t>SDI Group plc press release dated 05/12/2024; note 9 Business combinations</t>
  </si>
  <si>
    <t>Source: SDI Group plc press release dated 30/10/2024</t>
  </si>
  <si>
    <t>Source: SDI Group plc press release dated 30/10/2024; unaudited</t>
  </si>
  <si>
    <t xml:space="preserve">Other </t>
  </si>
  <si>
    <t>Source: SDI Group plc press release dated 30/10/2024; adjustment to reflect InspecVision's cost base as part of the SDI Group</t>
  </si>
  <si>
    <t>Source: Inspecvision Limited financial statements for the year ended 31/12/2023</t>
  </si>
  <si>
    <t>Inspecvision Limited financial statements for the year ended 31/12/2023</t>
  </si>
  <si>
    <t>SDI Group plc press release dated 30/10/2024</t>
  </si>
  <si>
    <t>Inspecvision Limited PSC02 notice dated 07/11/2024</t>
  </si>
  <si>
    <t>SDI Group plc press release dated 05/12/2024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</si>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</sst>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dd/mm/yyyy;@"/>
    <numFmt numFmtId="165" formatCode="#,##0.00000_);[Red]\(#,##0.00000\)"/>
    <numFmt numFmtId="166" formatCode="#,##0.0;[Red]\-#,##0.0"/>
    <numFmt numFmtId="167" formatCode="#,##0.00000;[Red]\-#,##0.00000"/>
    <numFmt numFmtId="168" formatCode="0.0"/>
    <numFmt numFmtId="169" formatCode="0.0%"/>
    <numFmt numFmtId="171" formatCode="#,##0.000_);[Red]\(#,##0.000\)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5" fontId="0" fillId="0" borderId="0" xfId="1" applyNumberFormat="1" applyFont="1" applyFill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6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2" fillId="2" borderId="4" xfId="1" applyNumberFormat="1" applyFont="1" applyFill="1" applyBorder="1" applyAlignment="1">
      <alignment vertical="top"/>
    </xf>
    <xf numFmtId="0" fontId="7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5" fillId="0" borderId="9" xfId="0" applyFont="1" applyBorder="1" applyAlignment="1">
      <alignment horizontal="center"/>
    </xf>
    <xf numFmtId="38" fontId="0" fillId="0" borderId="10" xfId="1" applyNumberFormat="1" applyFont="1" applyFill="1" applyBorder="1" applyAlignment="1">
      <alignment vertical="top"/>
    </xf>
    <xf numFmtId="38" fontId="0" fillId="0" borderId="11" xfId="1" applyNumberFormat="1" applyFont="1" applyBorder="1"/>
    <xf numFmtId="38" fontId="2" fillId="2" borderId="12" xfId="1" applyNumberFormat="1" applyFont="1" applyFill="1" applyBorder="1" applyAlignment="1">
      <alignment vertical="top"/>
    </xf>
    <xf numFmtId="38" fontId="0" fillId="0" borderId="10" xfId="1" applyNumberFormat="1" applyFont="1" applyBorder="1"/>
    <xf numFmtId="14" fontId="2" fillId="0" borderId="10" xfId="0" applyNumberFormat="1" applyFont="1" applyBorder="1" applyAlignment="1">
      <alignment horizontal="center"/>
    </xf>
    <xf numFmtId="166" fontId="2" fillId="2" borderId="12" xfId="1" applyNumberFormat="1" applyFont="1" applyFill="1" applyBorder="1"/>
    <xf numFmtId="166" fontId="2" fillId="0" borderId="13" xfId="1" applyNumberFormat="1" applyFont="1" applyFill="1" applyBorder="1"/>
    <xf numFmtId="0" fontId="0" fillId="0" borderId="14" xfId="0" applyBorder="1"/>
    <xf numFmtId="164" fontId="9" fillId="0" borderId="4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horizontal="center"/>
    </xf>
    <xf numFmtId="38" fontId="9" fillId="0" borderId="0" xfId="1" applyNumberFormat="1" applyFont="1" applyFill="1" applyAlignment="1">
      <alignment vertical="top"/>
    </xf>
    <xf numFmtId="38" fontId="9" fillId="0" borderId="2" xfId="1" applyNumberFormat="1" applyFont="1" applyBorder="1"/>
    <xf numFmtId="38" fontId="13" fillId="2" borderId="1" xfId="1" applyNumberFormat="1" applyFont="1" applyFill="1" applyBorder="1" applyAlignment="1">
      <alignment vertical="top"/>
    </xf>
    <xf numFmtId="38" fontId="9" fillId="0" borderId="0" xfId="1" applyNumberFormat="1" applyFont="1"/>
    <xf numFmtId="14" fontId="13" fillId="0" borderId="0" xfId="0" applyNumberFormat="1" applyFont="1" applyAlignment="1">
      <alignment horizontal="center"/>
    </xf>
    <xf numFmtId="166" fontId="13" fillId="2" borderId="4" xfId="1" applyNumberFormat="1" applyFont="1" applyFill="1" applyBorder="1"/>
    <xf numFmtId="38" fontId="0" fillId="0" borderId="2" xfId="1" applyNumberFormat="1" applyFont="1" applyBorder="1" applyAlignment="1">
      <alignment vertical="top"/>
    </xf>
    <xf numFmtId="169" fontId="0" fillId="0" borderId="0" xfId="2" applyNumberFormat="1" applyFont="1" applyAlignment="1">
      <alignment horizontal="left" vertical="top"/>
    </xf>
    <xf numFmtId="165" fontId="0" fillId="0" borderId="0" xfId="1" applyNumberFormat="1" applyFont="1" applyAlignment="1">
      <alignment horizontal="left" vertical="top"/>
    </xf>
    <xf numFmtId="166" fontId="2" fillId="2" borderId="4" xfId="1" applyNumberFormat="1" applyFont="1" applyFill="1" applyBorder="1" applyAlignment="1">
      <alignment horizontal="right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4" fillId="0" borderId="0" xfId="0" applyFont="1" applyAlignment="1">
      <alignment vertical="top"/>
    </xf>
    <xf numFmtId="38" fontId="5" fillId="0" borderId="0" xfId="1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71" fontId="0" fillId="0" borderId="0" xfId="1" applyNumberFormat="1" applyFont="1" applyFill="1" applyAlignment="1">
      <alignment vertical="top"/>
    </xf>
    <xf numFmtId="38" fontId="2" fillId="0" borderId="0" xfId="1" applyNumberFormat="1" applyFont="1" applyFill="1" applyAlignment="1">
      <alignment vertical="top"/>
    </xf>
    <xf numFmtId="169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9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right"/>
    </xf>
    <xf numFmtId="38" fontId="2" fillId="0" borderId="0" xfId="1" applyNumberFormat="1" applyFont="1" applyAlignment="1">
      <alignment vertical="top"/>
    </xf>
    <xf numFmtId="38" fontId="0" fillId="0" borderId="0" xfId="0" applyNumberForma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9D6E2-8802-2249-AC81-11551E947778}">
  <sheetPr>
    <pageSetUpPr fitToPage="1"/>
  </sheetPr>
  <dimension ref="A1:K97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4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 t="s">
        <v>6</v>
      </c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45295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2" t="s">
        <v>52</v>
      </c>
      <c r="B11" s="10"/>
      <c r="C11" s="10"/>
      <c r="D11" s="10"/>
      <c r="E11" s="11"/>
    </row>
    <row r="12" spans="1:5" x14ac:dyDescent="0.2">
      <c r="A12" s="14">
        <v>0.11595999999999999</v>
      </c>
      <c r="B12" s="10"/>
      <c r="C12" s="10"/>
      <c r="D12" s="10"/>
      <c r="E12" s="11" t="s">
        <v>10</v>
      </c>
    </row>
    <row r="13" spans="1:5" x14ac:dyDescent="0.2">
      <c r="A13" s="13"/>
      <c r="B13" s="10"/>
      <c r="C13" s="10"/>
      <c r="D13" s="10"/>
      <c r="E13" s="11"/>
    </row>
    <row r="14" spans="1:5" x14ac:dyDescent="0.2">
      <c r="A14" s="13"/>
      <c r="B14" s="10"/>
      <c r="C14" s="10"/>
      <c r="D14" s="10"/>
      <c r="E14" s="11"/>
    </row>
    <row r="15" spans="1:5" ht="17" x14ac:dyDescent="0.2">
      <c r="A15" s="15" t="s">
        <v>11</v>
      </c>
      <c r="B15" s="16">
        <f>D15*A12</f>
        <v>1913.34</v>
      </c>
      <c r="C15" s="16"/>
      <c r="D15" s="16">
        <v>16500</v>
      </c>
      <c r="E15" s="17" t="s">
        <v>12</v>
      </c>
    </row>
    <row r="16" spans="1:5" x14ac:dyDescent="0.2">
      <c r="A16" s="15"/>
      <c r="B16" s="16"/>
      <c r="C16" s="16"/>
      <c r="D16" s="16"/>
      <c r="E16" s="17"/>
    </row>
    <row r="17" spans="1:5" x14ac:dyDescent="0.2">
      <c r="A17" s="15"/>
      <c r="B17" s="16"/>
      <c r="C17" s="16"/>
      <c r="D17" s="16"/>
      <c r="E17" s="17"/>
    </row>
    <row r="18" spans="1:5" hidden="1" x14ac:dyDescent="0.2">
      <c r="A18" s="18" t="s">
        <v>13</v>
      </c>
      <c r="B18" s="16"/>
      <c r="C18" s="16"/>
      <c r="D18" s="16"/>
      <c r="E18" s="17"/>
    </row>
    <row r="19" spans="1:5" hidden="1" x14ac:dyDescent="0.2">
      <c r="A19" s="15"/>
      <c r="B19" s="16"/>
      <c r="C19" s="16"/>
      <c r="D19" s="16"/>
      <c r="E19" s="17"/>
    </row>
    <row r="20" spans="1:5" hidden="1" x14ac:dyDescent="0.2">
      <c r="A20" s="15"/>
      <c r="B20" s="16"/>
      <c r="C20" s="16"/>
      <c r="D20" s="16"/>
      <c r="E20" s="17"/>
    </row>
    <row r="21" spans="1:5" hidden="1" x14ac:dyDescent="0.2">
      <c r="A21" s="15"/>
      <c r="B21" s="16"/>
      <c r="C21" s="16"/>
      <c r="D21" s="16"/>
      <c r="E21" s="17"/>
    </row>
    <row r="22" spans="1:5" hidden="1" x14ac:dyDescent="0.2">
      <c r="A22" s="4"/>
      <c r="B22" s="10"/>
      <c r="C22" s="10"/>
      <c r="D22" s="10"/>
    </row>
    <row r="23" spans="1:5" x14ac:dyDescent="0.2">
      <c r="A23" s="19" t="s">
        <v>14</v>
      </c>
      <c r="B23" s="20">
        <f>B15-B94</f>
        <v>1913.34</v>
      </c>
      <c r="C23" s="20"/>
      <c r="D23" s="20"/>
      <c r="E23" s="21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15</v>
      </c>
      <c r="B26" s="7"/>
      <c r="C26" s="7"/>
      <c r="D26" s="7"/>
      <c r="E26" s="22"/>
    </row>
    <row r="27" spans="1:5" x14ac:dyDescent="0.2">
      <c r="A27" s="2" t="s">
        <v>16</v>
      </c>
      <c r="B27" s="3"/>
      <c r="C27" s="3"/>
      <c r="D27" s="3"/>
      <c r="E27" s="23"/>
    </row>
    <row r="28" spans="1:5" x14ac:dyDescent="0.2">
      <c r="A28" s="12">
        <v>44926</v>
      </c>
      <c r="B28" s="46" t="s">
        <v>17</v>
      </c>
      <c r="C28" s="24" t="s">
        <v>18</v>
      </c>
      <c r="D28" s="25"/>
      <c r="E28" s="25"/>
    </row>
    <row r="29" spans="1:5" x14ac:dyDescent="0.2">
      <c r="A29" s="12"/>
      <c r="B29" s="47"/>
      <c r="C29" s="24" t="s">
        <v>19</v>
      </c>
      <c r="D29" s="25"/>
      <c r="E29" s="25"/>
    </row>
    <row r="30" spans="1:5" x14ac:dyDescent="0.2">
      <c r="A30" s="13"/>
      <c r="B30" s="48"/>
      <c r="C30" s="26"/>
      <c r="D30" s="26"/>
      <c r="E30" s="25"/>
    </row>
    <row r="31" spans="1:5" x14ac:dyDescent="0.2">
      <c r="A31" s="2" t="s">
        <v>9</v>
      </c>
      <c r="B31" s="49"/>
      <c r="C31" s="25"/>
      <c r="D31" s="25"/>
      <c r="E31" s="25"/>
    </row>
    <row r="32" spans="1:5" x14ac:dyDescent="0.2">
      <c r="A32" s="27"/>
      <c r="B32" s="49"/>
      <c r="C32" s="25"/>
      <c r="D32" s="25"/>
      <c r="E32" s="27"/>
    </row>
    <row r="33" spans="1:5" x14ac:dyDescent="0.2">
      <c r="A33" s="13"/>
      <c r="B33" s="49"/>
      <c r="C33" s="25"/>
      <c r="D33" s="25"/>
      <c r="E33" s="25"/>
    </row>
    <row r="34" spans="1:5" ht="17" x14ac:dyDescent="0.2">
      <c r="A34" s="15" t="s">
        <v>20</v>
      </c>
      <c r="B34" s="50">
        <f>(C34/15)*12</f>
        <v>2822.8456000000001</v>
      </c>
      <c r="C34" s="28">
        <v>3528.5569999999998</v>
      </c>
      <c r="D34" s="28"/>
      <c r="E34" s="17" t="s">
        <v>21</v>
      </c>
    </row>
    <row r="35" spans="1:5" x14ac:dyDescent="0.2">
      <c r="A35" s="15" t="s">
        <v>22</v>
      </c>
      <c r="B35" s="50"/>
      <c r="C35" s="28"/>
      <c r="D35" s="28"/>
      <c r="E35" s="17"/>
    </row>
    <row r="36" spans="1:5" ht="17" x14ac:dyDescent="0.2">
      <c r="A36" s="1" t="s">
        <v>23</v>
      </c>
      <c r="B36" s="50">
        <f>(C36/15)*12</f>
        <v>265.60239999999999</v>
      </c>
      <c r="C36" s="28">
        <v>332.00299999999999</v>
      </c>
      <c r="D36" s="28"/>
      <c r="E36" s="17" t="s">
        <v>21</v>
      </c>
    </row>
    <row r="37" spans="1:5" x14ac:dyDescent="0.2">
      <c r="A37" s="15"/>
      <c r="B37" s="50"/>
      <c r="C37" s="28"/>
      <c r="D37" s="28"/>
      <c r="E37" s="11"/>
    </row>
    <row r="38" spans="1:5" x14ac:dyDescent="0.2">
      <c r="A38" s="1" t="s">
        <v>24</v>
      </c>
      <c r="B38" s="50"/>
      <c r="C38" s="28"/>
      <c r="D38" s="28"/>
      <c r="E38" s="11"/>
    </row>
    <row r="39" spans="1:5" x14ac:dyDescent="0.2">
      <c r="A39" s="15"/>
      <c r="B39" s="50"/>
      <c r="C39" s="28"/>
      <c r="D39" s="28"/>
      <c r="E39" s="11"/>
    </row>
    <row r="40" spans="1:5" x14ac:dyDescent="0.2">
      <c r="A40" s="15" t="s">
        <v>25</v>
      </c>
      <c r="B40" s="50"/>
      <c r="C40" s="28"/>
      <c r="D40" s="28"/>
      <c r="E40" s="17"/>
    </row>
    <row r="41" spans="1:5" ht="17" x14ac:dyDescent="0.2">
      <c r="A41" s="15" t="s">
        <v>26</v>
      </c>
      <c r="B41" s="50">
        <f>(C41/15)*12</f>
        <v>10.0512</v>
      </c>
      <c r="C41" s="28">
        <v>12.564</v>
      </c>
      <c r="D41" s="28"/>
      <c r="E41" s="17" t="s">
        <v>21</v>
      </c>
    </row>
    <row r="42" spans="1:5" x14ac:dyDescent="0.2">
      <c r="A42" s="15"/>
      <c r="B42" s="50"/>
      <c r="C42" s="28"/>
      <c r="D42" s="28"/>
      <c r="E42" s="11"/>
    </row>
    <row r="43" spans="1:5" x14ac:dyDescent="0.2">
      <c r="A43" s="15" t="s">
        <v>27</v>
      </c>
      <c r="B43" s="50"/>
      <c r="C43" s="28"/>
      <c r="D43" s="28"/>
      <c r="E43" s="11"/>
    </row>
    <row r="44" spans="1:5" x14ac:dyDescent="0.2">
      <c r="A44" s="15" t="s">
        <v>28</v>
      </c>
      <c r="B44" s="50"/>
      <c r="C44" s="28"/>
      <c r="D44" s="28"/>
      <c r="E44" s="17"/>
    </row>
    <row r="45" spans="1:5" x14ac:dyDescent="0.2">
      <c r="A45" s="15" t="s">
        <v>29</v>
      </c>
      <c r="B45" s="50"/>
      <c r="C45" s="28"/>
      <c r="D45" s="28"/>
      <c r="E45" s="11"/>
    </row>
    <row r="46" spans="1:5" x14ac:dyDescent="0.2">
      <c r="A46" s="15" t="s">
        <v>30</v>
      </c>
      <c r="B46" s="50"/>
      <c r="C46" s="28"/>
      <c r="D46" s="28"/>
      <c r="E46" s="11"/>
    </row>
    <row r="47" spans="1:5" x14ac:dyDescent="0.2">
      <c r="A47" s="15"/>
      <c r="B47" s="50"/>
      <c r="C47" s="28"/>
      <c r="D47" s="28"/>
      <c r="E47" s="11"/>
    </row>
    <row r="48" spans="1:5" x14ac:dyDescent="0.2">
      <c r="A48" s="15" t="s">
        <v>31</v>
      </c>
      <c r="B48" s="50"/>
      <c r="C48" s="28"/>
      <c r="D48" s="28"/>
      <c r="E48" s="17"/>
    </row>
    <row r="49" spans="1:5" x14ac:dyDescent="0.2">
      <c r="A49" s="15" t="s">
        <v>32</v>
      </c>
      <c r="B49" s="50"/>
      <c r="C49" s="28"/>
      <c r="D49" s="28"/>
      <c r="E49" s="11"/>
    </row>
    <row r="50" spans="1:5" x14ac:dyDescent="0.2">
      <c r="A50" s="15" t="s">
        <v>33</v>
      </c>
      <c r="B50" s="50"/>
      <c r="C50" s="28"/>
      <c r="D50" s="28"/>
      <c r="E50" s="17"/>
    </row>
    <row r="51" spans="1:5" ht="17" x14ac:dyDescent="0.2">
      <c r="A51" s="15" t="s">
        <v>34</v>
      </c>
      <c r="B51" s="50">
        <f>(C51/15)*12</f>
        <v>1.044</v>
      </c>
      <c r="C51" s="28">
        <v>1.3049999999999999</v>
      </c>
      <c r="D51" s="28"/>
      <c r="E51" s="17" t="s">
        <v>21</v>
      </c>
    </row>
    <row r="52" spans="1:5" x14ac:dyDescent="0.2">
      <c r="A52" s="15"/>
      <c r="B52" s="50"/>
      <c r="C52" s="28"/>
      <c r="D52" s="28"/>
      <c r="E52" s="11"/>
    </row>
    <row r="53" spans="1:5" ht="17" x14ac:dyDescent="0.2">
      <c r="A53" s="15" t="s">
        <v>35</v>
      </c>
      <c r="B53" s="50">
        <f>(C53/15)*12</f>
        <v>36.052799999999998</v>
      </c>
      <c r="C53" s="28">
        <v>45.066000000000003</v>
      </c>
      <c r="D53" s="28"/>
      <c r="E53" s="17" t="s">
        <v>21</v>
      </c>
    </row>
    <row r="54" spans="1:5" x14ac:dyDescent="0.2">
      <c r="A54" s="15"/>
      <c r="B54" s="50"/>
      <c r="C54" s="28"/>
      <c r="D54" s="28"/>
      <c r="E54" s="11"/>
    </row>
    <row r="55" spans="1:5" x14ac:dyDescent="0.2">
      <c r="A55" s="15" t="s">
        <v>36</v>
      </c>
      <c r="B55" s="50">
        <f>SUM(B40:B53)</f>
        <v>47.147999999999996</v>
      </c>
      <c r="C55" s="28"/>
      <c r="D55" s="28"/>
      <c r="E55" s="11"/>
    </row>
    <row r="56" spans="1:5" x14ac:dyDescent="0.2">
      <c r="A56" s="29"/>
      <c r="B56" s="51"/>
      <c r="C56" s="30"/>
      <c r="D56" s="30"/>
      <c r="E56" s="31"/>
    </row>
    <row r="57" spans="1:5" x14ac:dyDescent="0.2">
      <c r="A57" s="32" t="s">
        <v>15</v>
      </c>
      <c r="B57" s="52">
        <f>B36+B55</f>
        <v>312.75040000000001</v>
      </c>
      <c r="C57" s="33"/>
      <c r="D57" s="33"/>
      <c r="E57" s="34"/>
    </row>
    <row r="58" spans="1:5" x14ac:dyDescent="0.2">
      <c r="B58" s="51"/>
      <c r="C58" s="10"/>
      <c r="D58" s="10"/>
      <c r="E58" s="11"/>
    </row>
    <row r="59" spans="1:5" x14ac:dyDescent="0.2">
      <c r="B59" s="3"/>
      <c r="C59" s="3"/>
      <c r="D59" s="3"/>
      <c r="E59" s="10"/>
    </row>
    <row r="60" spans="1:5" x14ac:dyDescent="0.2">
      <c r="A60" s="35" t="s">
        <v>37</v>
      </c>
      <c r="B60" s="36">
        <f>ROUND((B23/B34),1)</f>
        <v>0.7</v>
      </c>
      <c r="C60" s="37"/>
      <c r="D60" s="37"/>
      <c r="E60" s="10"/>
    </row>
    <row r="61" spans="1:5" x14ac:dyDescent="0.2">
      <c r="A61" s="35" t="s">
        <v>38</v>
      </c>
      <c r="B61" s="36">
        <f>ROUND((B23/B36),1)</f>
        <v>7.2</v>
      </c>
      <c r="C61" s="37"/>
      <c r="D61" s="37"/>
      <c r="E61" s="10"/>
    </row>
    <row r="62" spans="1:5" x14ac:dyDescent="0.2">
      <c r="A62" s="35" t="s">
        <v>39</v>
      </c>
      <c r="B62" s="36">
        <f>ROUND((B23/B57),1)</f>
        <v>6.1</v>
      </c>
      <c r="C62" s="37"/>
      <c r="D62" s="37"/>
      <c r="E62" s="10"/>
    </row>
    <row r="65" spans="1:5" x14ac:dyDescent="0.2">
      <c r="A65" s="7" t="s">
        <v>40</v>
      </c>
      <c r="B65" s="8"/>
      <c r="C65" s="8"/>
      <c r="D65" s="8"/>
      <c r="E65" s="9"/>
    </row>
    <row r="66" spans="1:5" x14ac:dyDescent="0.2">
      <c r="E66" s="10"/>
    </row>
    <row r="67" spans="1:5" x14ac:dyDescent="0.2">
      <c r="A67" s="15" t="s">
        <v>41</v>
      </c>
    </row>
    <row r="68" spans="1:5" x14ac:dyDescent="0.2">
      <c r="A68" t="s">
        <v>42</v>
      </c>
    </row>
    <row r="69" spans="1:5" x14ac:dyDescent="0.2">
      <c r="A69" t="s">
        <v>43</v>
      </c>
    </row>
    <row r="70" spans="1:5" x14ac:dyDescent="0.2">
      <c r="A70" s="15" t="s">
        <v>44</v>
      </c>
    </row>
    <row r="71" spans="1:5" x14ac:dyDescent="0.2">
      <c r="E71" s="11"/>
    </row>
    <row r="72" spans="1:5" x14ac:dyDescent="0.2">
      <c r="A72" s="38"/>
      <c r="B72" s="38"/>
      <c r="C72" s="38"/>
      <c r="D72" s="38"/>
      <c r="E72" s="9"/>
    </row>
    <row r="73" spans="1:5" x14ac:dyDescent="0.2">
      <c r="E73" s="39"/>
    </row>
    <row r="74" spans="1:5" x14ac:dyDescent="0.2">
      <c r="E74" s="39"/>
    </row>
    <row r="75" spans="1:5" hidden="1" x14ac:dyDescent="0.2">
      <c r="B75" s="3" t="s">
        <v>3</v>
      </c>
      <c r="C75" s="3"/>
      <c r="D75" s="3"/>
    </row>
    <row r="76" spans="1:5" hidden="1" x14ac:dyDescent="0.2">
      <c r="B76" s="3"/>
      <c r="C76" s="3"/>
      <c r="D76" s="3"/>
    </row>
    <row r="77" spans="1:5" hidden="1" x14ac:dyDescent="0.2">
      <c r="B77" s="5" t="s">
        <v>6</v>
      </c>
      <c r="C77" s="5"/>
      <c r="D77" s="5"/>
    </row>
    <row r="78" spans="1:5" hidden="1" x14ac:dyDescent="0.2">
      <c r="B78" s="5"/>
      <c r="C78" s="5"/>
      <c r="D78" s="5"/>
    </row>
    <row r="79" spans="1:5" hidden="1" x14ac:dyDescent="0.2">
      <c r="B79" s="40" t="s">
        <v>45</v>
      </c>
      <c r="C79" s="40"/>
      <c r="D79" s="40"/>
    </row>
    <row r="80" spans="1:5" hidden="1" x14ac:dyDescent="0.2">
      <c r="A80" s="2" t="s">
        <v>9</v>
      </c>
      <c r="B80" s="5"/>
      <c r="C80" s="5"/>
      <c r="D80" s="5"/>
    </row>
    <row r="81" spans="1:11" hidden="1" x14ac:dyDescent="0.2">
      <c r="A81" s="41"/>
      <c r="B81" s="5"/>
      <c r="C81" s="5"/>
      <c r="D81" s="5"/>
    </row>
    <row r="82" spans="1:11" hidden="1" x14ac:dyDescent="0.2"/>
    <row r="83" spans="1:11" ht="17" hidden="1" x14ac:dyDescent="0.2">
      <c r="A83" s="15" t="s">
        <v>46</v>
      </c>
      <c r="B83" s="16">
        <v>0</v>
      </c>
      <c r="C83" s="16"/>
      <c r="D83" s="16"/>
      <c r="E83" s="17" t="s">
        <v>47</v>
      </c>
    </row>
    <row r="84" spans="1:11" hidden="1" x14ac:dyDescent="0.2">
      <c r="A84" s="15" t="s">
        <v>48</v>
      </c>
      <c r="B84" s="16"/>
      <c r="C84" s="16"/>
      <c r="D84" s="16"/>
      <c r="E84" s="17"/>
    </row>
    <row r="85" spans="1:11" hidden="1" x14ac:dyDescent="0.2">
      <c r="A85" t="s">
        <v>49</v>
      </c>
      <c r="B85" s="30"/>
      <c r="C85" s="42"/>
      <c r="D85" s="42"/>
      <c r="E85" s="17"/>
    </row>
    <row r="86" spans="1:11" hidden="1" x14ac:dyDescent="0.2">
      <c r="A86" s="2" t="s">
        <v>50</v>
      </c>
      <c r="B86" s="43">
        <f>SUM(B83:B85)</f>
        <v>0</v>
      </c>
      <c r="C86" s="43"/>
      <c r="D86" s="43"/>
    </row>
    <row r="87" spans="1:11" hidden="1" x14ac:dyDescent="0.2"/>
    <row r="88" spans="1:11" hidden="1" x14ac:dyDescent="0.2"/>
    <row r="89" spans="1:11" x14ac:dyDescent="0.2">
      <c r="A89" s="44" t="s">
        <v>51</v>
      </c>
    </row>
    <row r="93" spans="1:11" x14ac:dyDescent="0.2">
      <c r="G93" s="17"/>
      <c r="H93" s="17"/>
      <c r="I93" s="17"/>
      <c r="J93" s="17"/>
      <c r="K93" s="17"/>
    </row>
    <row r="96" spans="1:11" x14ac:dyDescent="0.2">
      <c r="B96" s="45"/>
      <c r="C96" s="45"/>
      <c r="D96" s="45"/>
    </row>
    <row r="97" spans="2:4" x14ac:dyDescent="0.2">
      <c r="B97" s="45"/>
      <c r="C97" s="45"/>
      <c r="D97" s="45"/>
    </row>
  </sheetData>
  <sheetProtection algorithmName="SHA-512" hashValue="darotfwPa2XBGGzDNkacp5kRfVjh8uY3T/NlUhxYufNxKssMvs9JOYAeiMcqN+dvou+jStevNJkq9xddWsQIqA==" saltValue="fmsJbb2dPdR+a2BHfaNpV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78F1-B572-7345-BBF9-8DA591F8993B}">
  <sheetPr>
    <pageSetUpPr fitToPage="1"/>
  </sheetPr>
  <dimension ref="A1:K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53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 t="s">
        <v>6</v>
      </c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45357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5" t="s">
        <v>11</v>
      </c>
      <c r="B12" s="16">
        <v>2225.5790000000002</v>
      </c>
      <c r="C12" s="16"/>
      <c r="D12" s="16"/>
      <c r="E12" s="17" t="s">
        <v>54</v>
      </c>
    </row>
    <row r="13" spans="1:5" x14ac:dyDescent="0.2">
      <c r="A13" s="15"/>
      <c r="B13" s="16"/>
      <c r="C13" s="16"/>
      <c r="D13" s="16"/>
      <c r="E13" s="17"/>
    </row>
    <row r="14" spans="1:5" x14ac:dyDescent="0.2">
      <c r="A14" s="15"/>
      <c r="B14" s="16"/>
      <c r="C14" s="16"/>
      <c r="D14" s="16"/>
      <c r="E14" s="17"/>
    </row>
    <row r="15" spans="1:5" x14ac:dyDescent="0.2">
      <c r="A15" s="18" t="s">
        <v>13</v>
      </c>
      <c r="B15" s="16"/>
      <c r="C15" s="16"/>
      <c r="D15" s="16"/>
      <c r="E15" s="17"/>
    </row>
    <row r="16" spans="1:5" x14ac:dyDescent="0.2">
      <c r="A16" s="15"/>
      <c r="B16" s="16"/>
      <c r="C16" s="16"/>
      <c r="D16" s="16"/>
      <c r="E16" s="17"/>
    </row>
    <row r="17" spans="1:5" ht="17" x14ac:dyDescent="0.2">
      <c r="A17" s="15" t="s">
        <v>55</v>
      </c>
      <c r="B17" s="16">
        <f>-B88</f>
        <v>114.80199999999999</v>
      </c>
      <c r="C17" s="16"/>
      <c r="D17" s="16"/>
      <c r="E17" s="17" t="s">
        <v>56</v>
      </c>
    </row>
    <row r="18" spans="1:5" x14ac:dyDescent="0.2">
      <c r="A18" s="15"/>
      <c r="B18" s="16"/>
      <c r="C18" s="16"/>
      <c r="D18" s="16"/>
      <c r="E18" s="17"/>
    </row>
    <row r="19" spans="1:5" x14ac:dyDescent="0.2">
      <c r="A19" s="4"/>
      <c r="B19" s="10"/>
      <c r="C19" s="10"/>
      <c r="D19" s="10"/>
    </row>
    <row r="20" spans="1:5" x14ac:dyDescent="0.2">
      <c r="A20" s="19" t="s">
        <v>14</v>
      </c>
      <c r="B20" s="20">
        <f>B12-B88</f>
        <v>2340.3810000000003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15</v>
      </c>
      <c r="B23" s="7"/>
      <c r="C23" s="7"/>
      <c r="D23" s="7"/>
      <c r="E23" s="22"/>
    </row>
    <row r="24" spans="1:5" x14ac:dyDescent="0.2">
      <c r="B24" s="3"/>
      <c r="C24" s="3"/>
      <c r="D24" s="3"/>
      <c r="E24" s="23"/>
    </row>
    <row r="25" spans="1:5" x14ac:dyDescent="0.2">
      <c r="A25" s="2" t="s">
        <v>16</v>
      </c>
      <c r="B25" s="79">
        <v>45357</v>
      </c>
      <c r="C25" s="80"/>
      <c r="D25" s="65">
        <v>44926</v>
      </c>
      <c r="E25" s="25"/>
    </row>
    <row r="26" spans="1:5" x14ac:dyDescent="0.2">
      <c r="A26" s="13"/>
      <c r="B26" s="53" t="s">
        <v>17</v>
      </c>
      <c r="C26" s="53" t="s">
        <v>57</v>
      </c>
      <c r="D26" s="66"/>
      <c r="E26" s="25"/>
    </row>
    <row r="27" spans="1:5" x14ac:dyDescent="0.2">
      <c r="A27" s="13"/>
      <c r="B27" s="53"/>
      <c r="C27" s="53"/>
      <c r="D27" s="66"/>
      <c r="E27" s="25"/>
    </row>
    <row r="28" spans="1:5" ht="124" customHeight="1" x14ac:dyDescent="0.2">
      <c r="A28" s="54" t="s">
        <v>47</v>
      </c>
      <c r="B28" s="53"/>
      <c r="C28" s="55" t="s">
        <v>66</v>
      </c>
      <c r="D28" s="67" t="s">
        <v>67</v>
      </c>
      <c r="E28" s="25"/>
    </row>
    <row r="29" spans="1:5" x14ac:dyDescent="0.2">
      <c r="A29" s="13"/>
      <c r="B29" s="53"/>
      <c r="C29" s="53"/>
      <c r="D29" s="66"/>
      <c r="E29" s="25"/>
    </row>
    <row r="30" spans="1:5" x14ac:dyDescent="0.2">
      <c r="A30" s="2" t="s">
        <v>9</v>
      </c>
      <c r="B30" s="25"/>
      <c r="C30" s="25"/>
      <c r="D30" s="68"/>
      <c r="E30" s="25"/>
    </row>
    <row r="31" spans="1:5" ht="17" thickBot="1" x14ac:dyDescent="0.25">
      <c r="A31" s="27"/>
      <c r="B31" s="25"/>
      <c r="C31" s="25"/>
      <c r="D31" s="68"/>
      <c r="E31" s="27"/>
    </row>
    <row r="32" spans="1:5" x14ac:dyDescent="0.2">
      <c r="A32" s="13"/>
      <c r="B32" s="56"/>
      <c r="C32" s="25"/>
      <c r="D32" s="68"/>
      <c r="E32" s="25"/>
    </row>
    <row r="33" spans="1:5" x14ac:dyDescent="0.2">
      <c r="A33" s="15" t="s">
        <v>20</v>
      </c>
      <c r="B33" s="57">
        <f>C33/430*366</f>
        <v>10706.628641860465</v>
      </c>
      <c r="C33" s="28">
        <v>12578.825999999999</v>
      </c>
      <c r="D33" s="69">
        <v>11750.385</v>
      </c>
      <c r="E33" s="17"/>
    </row>
    <row r="34" spans="1:5" x14ac:dyDescent="0.2">
      <c r="A34" s="15" t="s">
        <v>22</v>
      </c>
      <c r="B34" s="57"/>
      <c r="C34" s="28"/>
      <c r="D34" s="69"/>
      <c r="E34" s="17"/>
    </row>
    <row r="35" spans="1:5" x14ac:dyDescent="0.2">
      <c r="A35" s="1" t="s">
        <v>23</v>
      </c>
      <c r="B35" s="57">
        <f>C35/430*366</f>
        <v>665.635688372093</v>
      </c>
      <c r="C35" s="28">
        <v>782.03099999999995</v>
      </c>
      <c r="D35" s="69">
        <v>324.86399999999998</v>
      </c>
      <c r="E35" s="17"/>
    </row>
    <row r="36" spans="1:5" x14ac:dyDescent="0.2">
      <c r="A36" s="15"/>
      <c r="B36" s="57"/>
      <c r="C36" s="28"/>
      <c r="D36" s="69"/>
      <c r="E36" s="11"/>
    </row>
    <row r="37" spans="1:5" x14ac:dyDescent="0.2">
      <c r="A37" s="1" t="s">
        <v>24</v>
      </c>
      <c r="B37" s="57"/>
      <c r="C37" s="28"/>
      <c r="D37" s="69"/>
      <c r="E37" s="11"/>
    </row>
    <row r="38" spans="1:5" x14ac:dyDescent="0.2">
      <c r="A38" s="15"/>
      <c r="B38" s="57"/>
      <c r="C38" s="28"/>
      <c r="D38" s="69"/>
      <c r="E38" s="11"/>
    </row>
    <row r="39" spans="1:5" x14ac:dyDescent="0.2">
      <c r="A39" s="15" t="s">
        <v>25</v>
      </c>
      <c r="B39" s="57">
        <f>C39/430*366</f>
        <v>-17.666734883720931</v>
      </c>
      <c r="C39" s="28">
        <v>-20.756</v>
      </c>
      <c r="D39" s="69"/>
      <c r="E39" s="17"/>
    </row>
    <row r="40" spans="1:5" x14ac:dyDescent="0.2">
      <c r="A40" s="15" t="s">
        <v>26</v>
      </c>
      <c r="B40" s="57"/>
      <c r="C40" s="28"/>
      <c r="D40" s="69"/>
      <c r="E40" s="11"/>
    </row>
    <row r="41" spans="1:5" x14ac:dyDescent="0.2">
      <c r="A41" s="15"/>
      <c r="B41" s="57"/>
      <c r="C41" s="28"/>
      <c r="D41" s="69"/>
      <c r="E41" s="11"/>
    </row>
    <row r="42" spans="1:5" x14ac:dyDescent="0.2">
      <c r="A42" s="15" t="s">
        <v>27</v>
      </c>
      <c r="B42" s="57"/>
      <c r="C42" s="28"/>
      <c r="D42" s="69"/>
      <c r="E42" s="11"/>
    </row>
    <row r="43" spans="1:5" x14ac:dyDescent="0.2">
      <c r="A43" s="15" t="s">
        <v>28</v>
      </c>
      <c r="B43" s="57"/>
      <c r="C43" s="28"/>
      <c r="D43" s="69"/>
      <c r="E43" s="17"/>
    </row>
    <row r="44" spans="1:5" x14ac:dyDescent="0.2">
      <c r="A44" s="15" t="s">
        <v>29</v>
      </c>
      <c r="B44" s="57"/>
      <c r="C44" s="28"/>
      <c r="D44" s="69"/>
      <c r="E44" s="11"/>
    </row>
    <row r="45" spans="1:5" x14ac:dyDescent="0.2">
      <c r="A45" s="15" t="s">
        <v>30</v>
      </c>
      <c r="B45" s="57"/>
      <c r="C45" s="28"/>
      <c r="D45" s="69"/>
      <c r="E45" s="11"/>
    </row>
    <row r="46" spans="1:5" x14ac:dyDescent="0.2">
      <c r="A46" s="15"/>
      <c r="B46" s="57"/>
      <c r="C46" s="28"/>
      <c r="D46" s="69"/>
      <c r="E46" s="11"/>
    </row>
    <row r="47" spans="1:5" x14ac:dyDescent="0.2">
      <c r="A47" s="15" t="s">
        <v>58</v>
      </c>
      <c r="B47" s="57">
        <f>C47/430*366</f>
        <v>-519.57445116279064</v>
      </c>
      <c r="C47" s="28">
        <v>-610.42899999999997</v>
      </c>
      <c r="D47" s="69">
        <v>-67.825000000000003</v>
      </c>
      <c r="E47" s="17"/>
    </row>
    <row r="48" spans="1:5" x14ac:dyDescent="0.2">
      <c r="A48" s="15" t="s">
        <v>32</v>
      </c>
      <c r="B48" s="57"/>
      <c r="C48" s="28"/>
      <c r="D48" s="69"/>
      <c r="E48" s="11"/>
    </row>
    <row r="49" spans="1:5" x14ac:dyDescent="0.2">
      <c r="A49" s="15" t="s">
        <v>33</v>
      </c>
      <c r="B49" s="57"/>
      <c r="C49" s="28"/>
      <c r="D49" s="69"/>
      <c r="E49" s="17"/>
    </row>
    <row r="50" spans="1:5" x14ac:dyDescent="0.2">
      <c r="A50" s="15" t="s">
        <v>34</v>
      </c>
      <c r="B50" s="57"/>
      <c r="C50" s="28"/>
      <c r="D50" s="69"/>
      <c r="E50" s="17"/>
    </row>
    <row r="51" spans="1:5" x14ac:dyDescent="0.2">
      <c r="A51" s="15"/>
      <c r="B51" s="57"/>
      <c r="C51" s="28"/>
      <c r="D51" s="69"/>
      <c r="E51" s="11"/>
    </row>
    <row r="52" spans="1:5" x14ac:dyDescent="0.2">
      <c r="A52" s="15" t="s">
        <v>35</v>
      </c>
      <c r="B52" s="57">
        <f>C52/430*366</f>
        <v>88.21961860465116</v>
      </c>
      <c r="C52" s="28">
        <v>103.646</v>
      </c>
      <c r="D52" s="69">
        <f>107.136+10.553</f>
        <v>117.68899999999999</v>
      </c>
      <c r="E52" s="17"/>
    </row>
    <row r="53" spans="1:5" x14ac:dyDescent="0.2">
      <c r="A53" s="15"/>
      <c r="B53" s="57"/>
      <c r="C53" s="28"/>
      <c r="D53" s="69"/>
      <c r="E53" s="11"/>
    </row>
    <row r="54" spans="1:5" x14ac:dyDescent="0.2">
      <c r="A54" s="15" t="s">
        <v>36</v>
      </c>
      <c r="B54" s="57">
        <f>SUM(B39:B52)</f>
        <v>-449.02156744186038</v>
      </c>
      <c r="C54" s="28"/>
      <c r="D54" s="69">
        <f>SUM(D39:D52)</f>
        <v>49.86399999999999</v>
      </c>
      <c r="E54" s="11"/>
    </row>
    <row r="55" spans="1:5" x14ac:dyDescent="0.2">
      <c r="A55" s="29"/>
      <c r="B55" s="58"/>
      <c r="C55" s="30"/>
      <c r="D55" s="70"/>
      <c r="E55" s="31"/>
    </row>
    <row r="56" spans="1:5" x14ac:dyDescent="0.2">
      <c r="A56" s="32" t="s">
        <v>15</v>
      </c>
      <c r="B56" s="59">
        <f>B35+B54</f>
        <v>216.61412093023262</v>
      </c>
      <c r="C56" s="33"/>
      <c r="D56" s="71">
        <f>D35+D54</f>
        <v>374.72799999999995</v>
      </c>
      <c r="E56" s="34"/>
    </row>
    <row r="57" spans="1:5" x14ac:dyDescent="0.2">
      <c r="B57" s="60"/>
      <c r="C57" s="10"/>
      <c r="D57" s="72"/>
      <c r="E57" s="11"/>
    </row>
    <row r="58" spans="1:5" x14ac:dyDescent="0.2">
      <c r="B58" s="61"/>
      <c r="C58" s="3"/>
      <c r="D58" s="73"/>
      <c r="E58" s="10"/>
    </row>
    <row r="59" spans="1:5" x14ac:dyDescent="0.2">
      <c r="A59" s="35" t="s">
        <v>37</v>
      </c>
      <c r="B59" s="62">
        <f>ROUND((B20/B33),1)</f>
        <v>0.2</v>
      </c>
      <c r="C59" s="63"/>
      <c r="D59" s="74">
        <f>ROUND((B20/D33),1)</f>
        <v>0.2</v>
      </c>
      <c r="E59" s="10"/>
    </row>
    <row r="60" spans="1:5" x14ac:dyDescent="0.2">
      <c r="A60" s="35" t="s">
        <v>38</v>
      </c>
      <c r="B60" s="62">
        <f>ROUND((B20/B35),1)</f>
        <v>3.5</v>
      </c>
      <c r="C60" s="63"/>
      <c r="D60" s="74">
        <f>ROUND((B20/D35),1)</f>
        <v>7.2</v>
      </c>
      <c r="E60" s="10"/>
    </row>
    <row r="61" spans="1:5" x14ac:dyDescent="0.2">
      <c r="A61" s="35" t="s">
        <v>39</v>
      </c>
      <c r="B61" s="62">
        <f>ROUND((B20/B56),1)</f>
        <v>10.8</v>
      </c>
      <c r="C61" s="63"/>
      <c r="D61" s="74">
        <f>ROUND((B20/D56),1)</f>
        <v>6.2</v>
      </c>
      <c r="E61" s="10"/>
    </row>
    <row r="62" spans="1:5" ht="17" thickBot="1" x14ac:dyDescent="0.25">
      <c r="B62" s="64"/>
    </row>
    <row r="64" spans="1:5" x14ac:dyDescent="0.2">
      <c r="A64" s="7" t="s">
        <v>40</v>
      </c>
      <c r="B64" s="8"/>
      <c r="C64" s="8"/>
      <c r="D64" s="8"/>
      <c r="E64" s="9"/>
    </row>
    <row r="65" spans="1:5" x14ac:dyDescent="0.2">
      <c r="E65" s="10"/>
    </row>
    <row r="66" spans="1:5" x14ac:dyDescent="0.2">
      <c r="A66" s="15" t="s">
        <v>59</v>
      </c>
    </row>
    <row r="67" spans="1:5" x14ac:dyDescent="0.2">
      <c r="A67" s="15" t="s">
        <v>60</v>
      </c>
    </row>
    <row r="68" spans="1:5" x14ac:dyDescent="0.2">
      <c r="A68" t="s">
        <v>61</v>
      </c>
    </row>
    <row r="69" spans="1:5" x14ac:dyDescent="0.2">
      <c r="A69" t="s">
        <v>62</v>
      </c>
      <c r="E69" s="11"/>
    </row>
    <row r="70" spans="1:5" x14ac:dyDescent="0.2">
      <c r="A70" t="s">
        <v>67</v>
      </c>
      <c r="E70" s="11"/>
    </row>
    <row r="71" spans="1:5" x14ac:dyDescent="0.2">
      <c r="A71" t="s">
        <v>66</v>
      </c>
      <c r="E71" s="11"/>
    </row>
    <row r="72" spans="1:5" x14ac:dyDescent="0.2">
      <c r="A72" t="s">
        <v>63</v>
      </c>
      <c r="E72" s="11"/>
    </row>
    <row r="73" spans="1:5" x14ac:dyDescent="0.2">
      <c r="E73" s="11"/>
    </row>
    <row r="74" spans="1:5" x14ac:dyDescent="0.2">
      <c r="A74" s="38"/>
      <c r="B74" s="38"/>
      <c r="C74" s="38"/>
      <c r="D74" s="38"/>
      <c r="E74" s="9"/>
    </row>
    <row r="75" spans="1:5" x14ac:dyDescent="0.2">
      <c r="E75" s="39"/>
    </row>
    <row r="76" spans="1:5" x14ac:dyDescent="0.2">
      <c r="E76" s="39"/>
    </row>
    <row r="77" spans="1:5" x14ac:dyDescent="0.2">
      <c r="B77" s="3" t="s">
        <v>3</v>
      </c>
      <c r="C77" s="3"/>
      <c r="D77" s="3"/>
    </row>
    <row r="78" spans="1:5" x14ac:dyDescent="0.2">
      <c r="B78" s="3"/>
      <c r="C78" s="3"/>
      <c r="D78" s="3"/>
    </row>
    <row r="79" spans="1:5" x14ac:dyDescent="0.2">
      <c r="B79" s="5" t="s">
        <v>6</v>
      </c>
      <c r="C79" s="5"/>
      <c r="D79" s="5"/>
    </row>
    <row r="80" spans="1:5" x14ac:dyDescent="0.2">
      <c r="B80" s="5"/>
      <c r="C80" s="5"/>
      <c r="D80" s="5"/>
    </row>
    <row r="81" spans="1:11" x14ac:dyDescent="0.2">
      <c r="B81" s="40">
        <v>45291</v>
      </c>
      <c r="C81" s="40"/>
      <c r="D81" s="40"/>
    </row>
    <row r="82" spans="1:11" x14ac:dyDescent="0.2">
      <c r="A82" s="2" t="s">
        <v>9</v>
      </c>
      <c r="B82" s="5"/>
      <c r="C82" s="5"/>
      <c r="D82" s="5"/>
    </row>
    <row r="83" spans="1:11" x14ac:dyDescent="0.2">
      <c r="A83" s="41"/>
      <c r="B83" s="5"/>
      <c r="C83" s="5"/>
      <c r="D83" s="5"/>
    </row>
    <row r="85" spans="1:11" ht="17" x14ac:dyDescent="0.2">
      <c r="A85" s="15" t="s">
        <v>46</v>
      </c>
      <c r="B85" s="16">
        <v>8.7959999999999994</v>
      </c>
      <c r="C85" s="16"/>
      <c r="D85" s="16"/>
      <c r="E85" s="17" t="s">
        <v>64</v>
      </c>
    </row>
    <row r="86" spans="1:11" ht="17" x14ac:dyDescent="0.2">
      <c r="A86" s="15" t="s">
        <v>65</v>
      </c>
      <c r="B86" s="16">
        <v>-123.598</v>
      </c>
      <c r="C86" s="16"/>
      <c r="D86" s="16"/>
      <c r="E86" s="17" t="s">
        <v>64</v>
      </c>
    </row>
    <row r="87" spans="1:11" x14ac:dyDescent="0.2">
      <c r="A87" t="s">
        <v>49</v>
      </c>
      <c r="B87" s="30"/>
      <c r="C87" s="42"/>
      <c r="D87" s="42"/>
      <c r="E87" s="17"/>
    </row>
    <row r="88" spans="1:11" x14ac:dyDescent="0.2">
      <c r="A88" s="2" t="s">
        <v>50</v>
      </c>
      <c r="B88" s="43">
        <f>SUM(B85:B87)</f>
        <v>-114.80199999999999</v>
      </c>
      <c r="C88" s="43"/>
      <c r="D88" s="43"/>
    </row>
    <row r="91" spans="1:11" x14ac:dyDescent="0.2">
      <c r="A91" s="44" t="s">
        <v>51</v>
      </c>
    </row>
    <row r="95" spans="1:11" x14ac:dyDescent="0.2">
      <c r="G95" s="17"/>
      <c r="H95" s="17"/>
      <c r="I95" s="17"/>
      <c r="J95" s="17"/>
      <c r="K95" s="17"/>
    </row>
    <row r="98" spans="2:4" x14ac:dyDescent="0.2">
      <c r="B98" s="45"/>
      <c r="C98" s="45"/>
      <c r="D98" s="45"/>
    </row>
    <row r="99" spans="2:4" x14ac:dyDescent="0.2">
      <c r="B99" s="45"/>
      <c r="C99" s="45"/>
      <c r="D99" s="45"/>
    </row>
  </sheetData>
  <sheetProtection algorithmName="SHA-512" hashValue="J2SbAULa9TjIb6T6Fs4T7htbBhHvaL0SOqzDgnSfiua+7V3T5EADHOjy/48t6AJTRlacR8kt2NbS6XsE4iLgrg==" saltValue="glDtDkGN2avqfXu3nLbkew==" spinCount="100000" sheet="1" objects="1" scenarios="1"/>
  <mergeCells count="1">
    <mergeCell ref="B25:C25"/>
  </mergeCells>
  <pageMargins left="0.7" right="0.7" top="0.75" bottom="0.75" header="0.3" footer="0.3"/>
  <pageSetup paperSize="9" scale="4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1C1B0-5B69-704B-8ECC-DD5AC1EA27D5}">
  <sheetPr>
    <pageSetUpPr fitToPage="1"/>
  </sheetPr>
  <dimension ref="A1:I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45412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5" t="s">
        <v>69</v>
      </c>
      <c r="B12" s="16">
        <v>41400</v>
      </c>
      <c r="C12" s="17" t="s">
        <v>70</v>
      </c>
    </row>
    <row r="13" spans="1:3" x14ac:dyDescent="0.2">
      <c r="A13" s="15"/>
      <c r="B13" s="16"/>
      <c r="C13" s="17"/>
    </row>
    <row r="14" spans="1:3" ht="17" x14ac:dyDescent="0.2">
      <c r="A14" t="s">
        <v>80</v>
      </c>
      <c r="B14" s="75">
        <v>2900</v>
      </c>
      <c r="C14" s="17" t="s">
        <v>70</v>
      </c>
    </row>
    <row r="15" spans="1:3" x14ac:dyDescent="0.2">
      <c r="B15" s="16"/>
    </row>
    <row r="16" spans="1:3" x14ac:dyDescent="0.2">
      <c r="A16" s="2" t="s">
        <v>71</v>
      </c>
      <c r="B16" s="16">
        <f>SUM(B12:B14)</f>
        <v>44300</v>
      </c>
    </row>
    <row r="17" spans="1:3" x14ac:dyDescent="0.2">
      <c r="B17" s="16"/>
    </row>
    <row r="18" spans="1:3" x14ac:dyDescent="0.2">
      <c r="A18" s="1" t="s">
        <v>72</v>
      </c>
      <c r="B18" s="16"/>
      <c r="C18" s="17"/>
    </row>
    <row r="19" spans="1:3" ht="17" x14ac:dyDescent="0.2">
      <c r="A19" s="76">
        <v>0.98</v>
      </c>
      <c r="B19" s="16"/>
      <c r="C19" s="17" t="s">
        <v>70</v>
      </c>
    </row>
    <row r="20" spans="1:3" x14ac:dyDescent="0.2">
      <c r="A20" s="76"/>
      <c r="B20" s="16"/>
      <c r="C20" s="17"/>
    </row>
    <row r="21" spans="1:3" x14ac:dyDescent="0.2">
      <c r="A21" s="1" t="s">
        <v>73</v>
      </c>
      <c r="B21" s="16">
        <f>B16/A19</f>
        <v>45204.081632653062</v>
      </c>
    </row>
    <row r="22" spans="1:3" x14ac:dyDescent="0.2">
      <c r="C22" s="17"/>
    </row>
    <row r="23" spans="1:3" x14ac:dyDescent="0.2">
      <c r="A23" s="15"/>
      <c r="B23" s="16"/>
      <c r="C23" s="17"/>
    </row>
    <row r="24" spans="1:3" x14ac:dyDescent="0.2">
      <c r="A24" s="18" t="s">
        <v>13</v>
      </c>
      <c r="B24" s="16"/>
      <c r="C24" s="17"/>
    </row>
    <row r="25" spans="1:3" x14ac:dyDescent="0.2">
      <c r="A25" s="15"/>
      <c r="B25" s="16"/>
      <c r="C25" s="17"/>
    </row>
    <row r="26" spans="1:3" ht="17" x14ac:dyDescent="0.2">
      <c r="A26" s="15" t="s">
        <v>74</v>
      </c>
      <c r="B26" s="16">
        <f>-B91</f>
        <v>-7600</v>
      </c>
      <c r="C26" s="17" t="s">
        <v>70</v>
      </c>
    </row>
    <row r="27" spans="1:3" x14ac:dyDescent="0.2">
      <c r="A27" s="15"/>
      <c r="B27" s="16"/>
      <c r="C27" s="17"/>
    </row>
    <row r="28" spans="1:3" x14ac:dyDescent="0.2">
      <c r="A28" s="4"/>
      <c r="B28" s="10"/>
    </row>
    <row r="29" spans="1:3" x14ac:dyDescent="0.2">
      <c r="A29" s="19" t="s">
        <v>14</v>
      </c>
      <c r="B29" s="20">
        <f>B21-B91</f>
        <v>37604.081632653062</v>
      </c>
      <c r="C29" s="21"/>
    </row>
    <row r="30" spans="1:3" x14ac:dyDescent="0.2">
      <c r="A30" s="2"/>
    </row>
    <row r="31" spans="1:3" x14ac:dyDescent="0.2">
      <c r="A31" s="2"/>
    </row>
    <row r="32" spans="1:3" x14ac:dyDescent="0.2">
      <c r="A32" s="7" t="s">
        <v>15</v>
      </c>
      <c r="B32" s="7"/>
      <c r="C32" s="22"/>
    </row>
    <row r="33" spans="1:3" x14ac:dyDescent="0.2">
      <c r="A33" s="2" t="s">
        <v>16</v>
      </c>
      <c r="B33" s="3"/>
      <c r="C33" s="23"/>
    </row>
    <row r="34" spans="1:3" x14ac:dyDescent="0.2">
      <c r="A34" s="12">
        <v>45138</v>
      </c>
      <c r="B34" s="25"/>
      <c r="C34" s="25"/>
    </row>
    <row r="35" spans="1:3" x14ac:dyDescent="0.2">
      <c r="A35" s="13"/>
      <c r="B35" s="26"/>
      <c r="C35" s="25"/>
    </row>
    <row r="36" spans="1:3" x14ac:dyDescent="0.2">
      <c r="A36" s="2" t="s">
        <v>9</v>
      </c>
      <c r="B36" s="25"/>
      <c r="C36" s="25"/>
    </row>
    <row r="37" spans="1:3" x14ac:dyDescent="0.2">
      <c r="A37" s="27"/>
      <c r="B37" s="25"/>
      <c r="C37" s="27"/>
    </row>
    <row r="38" spans="1:3" x14ac:dyDescent="0.2">
      <c r="A38" s="13"/>
      <c r="B38" s="25"/>
      <c r="C38" s="25"/>
    </row>
    <row r="39" spans="1:3" ht="34" x14ac:dyDescent="0.2">
      <c r="A39" s="15" t="s">
        <v>20</v>
      </c>
      <c r="B39" s="28">
        <v>12668.353999999999</v>
      </c>
      <c r="C39" s="17" t="s">
        <v>75</v>
      </c>
    </row>
    <row r="40" spans="1:3" x14ac:dyDescent="0.2">
      <c r="A40" s="15" t="s">
        <v>22</v>
      </c>
      <c r="B40" s="28"/>
      <c r="C40" s="17"/>
    </row>
    <row r="41" spans="1:3" ht="34" x14ac:dyDescent="0.2">
      <c r="A41" s="1" t="s">
        <v>23</v>
      </c>
      <c r="B41" s="28">
        <v>4443.3519999999999</v>
      </c>
      <c r="C41" s="17" t="s">
        <v>75</v>
      </c>
    </row>
    <row r="42" spans="1:3" x14ac:dyDescent="0.2">
      <c r="A42" s="15"/>
      <c r="B42" s="28"/>
      <c r="C42" s="11"/>
    </row>
    <row r="43" spans="1:3" x14ac:dyDescent="0.2">
      <c r="A43" s="1" t="s">
        <v>24</v>
      </c>
      <c r="B43" s="28"/>
      <c r="C43" s="11"/>
    </row>
    <row r="44" spans="1:3" x14ac:dyDescent="0.2">
      <c r="A44" s="15"/>
      <c r="B44" s="28"/>
      <c r="C44" s="11"/>
    </row>
    <row r="45" spans="1:3" ht="34" x14ac:dyDescent="0.2">
      <c r="A45" s="15" t="s">
        <v>25</v>
      </c>
      <c r="B45" s="28">
        <v>-2</v>
      </c>
      <c r="C45" s="17" t="s">
        <v>75</v>
      </c>
    </row>
    <row r="46" spans="1:3" x14ac:dyDescent="0.2">
      <c r="A46" s="15" t="s">
        <v>26</v>
      </c>
      <c r="B46" s="28"/>
      <c r="C46" s="11"/>
    </row>
    <row r="47" spans="1:3" x14ac:dyDescent="0.2">
      <c r="A47" s="15"/>
      <c r="B47" s="28"/>
      <c r="C47" s="11"/>
    </row>
    <row r="48" spans="1:3" x14ac:dyDescent="0.2">
      <c r="A48" s="15" t="s">
        <v>27</v>
      </c>
      <c r="B48" s="28"/>
      <c r="C48" s="11"/>
    </row>
    <row r="49" spans="1:3" x14ac:dyDescent="0.2">
      <c r="A49" s="15" t="s">
        <v>28</v>
      </c>
      <c r="B49" s="28"/>
      <c r="C49" s="17"/>
    </row>
    <row r="50" spans="1:3" x14ac:dyDescent="0.2">
      <c r="A50" s="15" t="s">
        <v>29</v>
      </c>
      <c r="B50" s="28"/>
      <c r="C50" s="11"/>
    </row>
    <row r="51" spans="1:3" x14ac:dyDescent="0.2">
      <c r="A51" s="15" t="s">
        <v>30</v>
      </c>
      <c r="B51" s="28"/>
      <c r="C51" s="11"/>
    </row>
    <row r="52" spans="1:3" x14ac:dyDescent="0.2">
      <c r="A52" s="15"/>
      <c r="B52" s="28"/>
      <c r="C52" s="11"/>
    </row>
    <row r="53" spans="1:3" x14ac:dyDescent="0.2">
      <c r="A53" s="15" t="s">
        <v>31</v>
      </c>
      <c r="B53" s="28"/>
      <c r="C53" s="17"/>
    </row>
    <row r="54" spans="1:3" x14ac:dyDescent="0.2">
      <c r="A54" s="15" t="s">
        <v>32</v>
      </c>
      <c r="B54" s="28"/>
      <c r="C54" s="11"/>
    </row>
    <row r="55" spans="1:3" x14ac:dyDescent="0.2">
      <c r="A55" s="15" t="s">
        <v>33</v>
      </c>
      <c r="B55" s="28"/>
      <c r="C55" s="17"/>
    </row>
    <row r="56" spans="1:3" ht="34" x14ac:dyDescent="0.2">
      <c r="A56" s="15" t="s">
        <v>34</v>
      </c>
      <c r="B56" s="28">
        <v>33.938000000000002</v>
      </c>
      <c r="C56" s="17" t="s">
        <v>75</v>
      </c>
    </row>
    <row r="57" spans="1:3" x14ac:dyDescent="0.2">
      <c r="A57" s="15"/>
      <c r="B57" s="28"/>
      <c r="C57" s="11"/>
    </row>
    <row r="58" spans="1:3" ht="34" x14ac:dyDescent="0.2">
      <c r="A58" s="15" t="s">
        <v>35</v>
      </c>
      <c r="B58" s="28">
        <v>203.71899999999999</v>
      </c>
      <c r="C58" s="17" t="s">
        <v>75</v>
      </c>
    </row>
    <row r="59" spans="1:3" x14ac:dyDescent="0.2">
      <c r="A59" s="15"/>
      <c r="B59" s="28"/>
      <c r="C59" s="11"/>
    </row>
    <row r="60" spans="1:3" x14ac:dyDescent="0.2">
      <c r="A60" s="15" t="s">
        <v>36</v>
      </c>
      <c r="B60" s="28">
        <f>SUM(B45:B58)</f>
        <v>235.65699999999998</v>
      </c>
      <c r="C60" s="11"/>
    </row>
    <row r="61" spans="1:3" x14ac:dyDescent="0.2">
      <c r="A61" s="29"/>
      <c r="B61" s="30"/>
      <c r="C61" s="31"/>
    </row>
    <row r="62" spans="1:3" x14ac:dyDescent="0.2">
      <c r="A62" s="32" t="s">
        <v>15</v>
      </c>
      <c r="B62" s="33">
        <f>B41+B60</f>
        <v>4679.009</v>
      </c>
      <c r="C62" s="34"/>
    </row>
    <row r="63" spans="1:3" x14ac:dyDescent="0.2">
      <c r="B63" s="10"/>
      <c r="C63" s="11"/>
    </row>
    <row r="64" spans="1:3" x14ac:dyDescent="0.2">
      <c r="B64" s="3"/>
      <c r="C64" s="10"/>
    </row>
    <row r="65" spans="1:3" x14ac:dyDescent="0.2">
      <c r="A65" s="35" t="s">
        <v>37</v>
      </c>
      <c r="B65" s="36">
        <f>ROUND((B29/B39),1)</f>
        <v>3</v>
      </c>
      <c r="C65" s="10"/>
    </row>
    <row r="66" spans="1:3" x14ac:dyDescent="0.2">
      <c r="A66" s="35" t="s">
        <v>38</v>
      </c>
      <c r="B66" s="36">
        <f>ROUND((B29/B41),1)</f>
        <v>8.5</v>
      </c>
      <c r="C66" s="10"/>
    </row>
    <row r="67" spans="1:3" x14ac:dyDescent="0.2">
      <c r="A67" s="35" t="s">
        <v>39</v>
      </c>
      <c r="B67" s="36">
        <f>ROUND((B29/B62),1)</f>
        <v>8</v>
      </c>
      <c r="C67" s="10"/>
    </row>
    <row r="70" spans="1:3" x14ac:dyDescent="0.2">
      <c r="A70" s="7" t="s">
        <v>40</v>
      </c>
      <c r="B70" s="8"/>
      <c r="C70" s="9"/>
    </row>
    <row r="71" spans="1:3" x14ac:dyDescent="0.2">
      <c r="C71" s="10"/>
    </row>
    <row r="72" spans="1:3" x14ac:dyDescent="0.2">
      <c r="A72" s="15" t="s">
        <v>76</v>
      </c>
    </row>
    <row r="73" spans="1:3" x14ac:dyDescent="0.2">
      <c r="A73" s="15" t="s">
        <v>77</v>
      </c>
    </row>
    <row r="74" spans="1:3" x14ac:dyDescent="0.2">
      <c r="A74" t="s">
        <v>78</v>
      </c>
    </row>
    <row r="75" spans="1:3" x14ac:dyDescent="0.2">
      <c r="A75" t="s">
        <v>79</v>
      </c>
    </row>
    <row r="76" spans="1:3" x14ac:dyDescent="0.2">
      <c r="C76" s="11"/>
    </row>
    <row r="77" spans="1:3" x14ac:dyDescent="0.2">
      <c r="A77" s="38"/>
      <c r="B77" s="38"/>
      <c r="C77" s="9"/>
    </row>
    <row r="78" spans="1:3" x14ac:dyDescent="0.2">
      <c r="C78" s="39"/>
    </row>
    <row r="79" spans="1:3" x14ac:dyDescent="0.2">
      <c r="C79" s="39"/>
    </row>
    <row r="80" spans="1:3" x14ac:dyDescent="0.2">
      <c r="B80" s="3" t="s">
        <v>3</v>
      </c>
    </row>
    <row r="81" spans="1:3" x14ac:dyDescent="0.2">
      <c r="B81" s="3"/>
    </row>
    <row r="82" spans="1:3" x14ac:dyDescent="0.2">
      <c r="B82" s="5" t="s">
        <v>6</v>
      </c>
    </row>
    <row r="83" spans="1:3" x14ac:dyDescent="0.2">
      <c r="B83" s="5"/>
    </row>
    <row r="84" spans="1:3" x14ac:dyDescent="0.2">
      <c r="B84" s="40">
        <v>45412</v>
      </c>
    </row>
    <row r="85" spans="1:3" x14ac:dyDescent="0.2">
      <c r="A85" s="2" t="s">
        <v>9</v>
      </c>
      <c r="B85" s="5"/>
    </row>
    <row r="86" spans="1:3" x14ac:dyDescent="0.2">
      <c r="A86" s="41"/>
      <c r="B86" s="5"/>
    </row>
    <row r="88" spans="1:3" ht="17" x14ac:dyDescent="0.2">
      <c r="A88" s="15" t="s">
        <v>46</v>
      </c>
      <c r="B88" s="16">
        <v>7600</v>
      </c>
      <c r="C88" s="17" t="s">
        <v>70</v>
      </c>
    </row>
    <row r="89" spans="1:3" x14ac:dyDescent="0.2">
      <c r="A89" s="15" t="s">
        <v>48</v>
      </c>
      <c r="B89" s="16"/>
      <c r="C89" s="17"/>
    </row>
    <row r="90" spans="1:3" x14ac:dyDescent="0.2">
      <c r="A90" t="s">
        <v>49</v>
      </c>
      <c r="B90" s="30"/>
      <c r="C90" s="17"/>
    </row>
    <row r="91" spans="1:3" x14ac:dyDescent="0.2">
      <c r="A91" s="2" t="s">
        <v>74</v>
      </c>
      <c r="B91" s="43">
        <f>SUM(B88:B90)</f>
        <v>7600</v>
      </c>
    </row>
    <row r="94" spans="1:3" x14ac:dyDescent="0.2">
      <c r="A94" s="44" t="s">
        <v>51</v>
      </c>
    </row>
    <row r="98" spans="2:9" x14ac:dyDescent="0.2">
      <c r="E98" s="17"/>
      <c r="F98" s="17"/>
      <c r="G98" s="17"/>
      <c r="H98" s="17"/>
      <c r="I98" s="17"/>
    </row>
    <row r="101" spans="2:9" x14ac:dyDescent="0.2">
      <c r="B101" s="45"/>
    </row>
    <row r="102" spans="2:9" x14ac:dyDescent="0.2">
      <c r="B102" s="45"/>
    </row>
  </sheetData>
  <sheetProtection algorithmName="SHA-512" hashValue="PDPavYtxyuwkOcwwt1mTv3ZUwLE97wkL6VQTDz8gXcvcKXyHN6YsREsLjlPgN2kyrafFrB/it11QzJddazuO8A==" saltValue="oDB0Aztu/zYcKuAlskLs4A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65A5-8A6E-EA43-95E3-E112507DB54E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82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45448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83</v>
      </c>
      <c r="B11" s="10"/>
      <c r="C11" s="10"/>
      <c r="D11" s="11"/>
    </row>
    <row r="12" spans="1:4" x14ac:dyDescent="0.2">
      <c r="A12" s="77">
        <v>0.85146999999999995</v>
      </c>
      <c r="B12" s="10"/>
      <c r="C12" s="10"/>
      <c r="D12" s="11" t="s">
        <v>84</v>
      </c>
    </row>
    <row r="13" spans="1:4" x14ac:dyDescent="0.2">
      <c r="A13" s="13"/>
      <c r="B13" s="10"/>
      <c r="C13" s="10"/>
      <c r="D13" s="11"/>
    </row>
    <row r="14" spans="1:4" ht="34" x14ac:dyDescent="0.2">
      <c r="A14" s="15" t="s">
        <v>11</v>
      </c>
      <c r="B14" s="16">
        <f>C14*A12</f>
        <v>12556.62809</v>
      </c>
      <c r="C14" s="16">
        <v>14747</v>
      </c>
      <c r="D14" s="17" t="s">
        <v>85</v>
      </c>
    </row>
    <row r="15" spans="1:4" x14ac:dyDescent="0.2">
      <c r="A15" s="15"/>
      <c r="B15" s="16"/>
      <c r="C15" s="16"/>
      <c r="D15" s="17"/>
    </row>
    <row r="16" spans="1:4" x14ac:dyDescent="0.2">
      <c r="A16" s="15"/>
      <c r="B16" s="16"/>
      <c r="C16" s="16"/>
      <c r="D16" s="17"/>
    </row>
    <row r="17" spans="1:4" x14ac:dyDescent="0.2">
      <c r="A17" s="18" t="s">
        <v>13</v>
      </c>
      <c r="B17" s="16"/>
      <c r="C17" s="16"/>
      <c r="D17" s="17"/>
    </row>
    <row r="18" spans="1:4" x14ac:dyDescent="0.2">
      <c r="A18" s="15"/>
      <c r="B18" s="16"/>
      <c r="C18" s="16"/>
      <c r="D18" s="17"/>
    </row>
    <row r="19" spans="1:4" ht="17" x14ac:dyDescent="0.2">
      <c r="A19" s="15" t="s">
        <v>74</v>
      </c>
      <c r="B19" s="16">
        <f>-B84</f>
        <v>-1930.2824899999998</v>
      </c>
      <c r="C19" s="16"/>
      <c r="D19" s="17" t="s">
        <v>86</v>
      </c>
    </row>
    <row r="20" spans="1:4" x14ac:dyDescent="0.2">
      <c r="A20" s="15"/>
      <c r="B20" s="16"/>
      <c r="C20" s="16"/>
      <c r="D20" s="17"/>
    </row>
    <row r="21" spans="1:4" x14ac:dyDescent="0.2">
      <c r="A21" s="4"/>
      <c r="B21" s="10"/>
      <c r="C21" s="10"/>
    </row>
    <row r="22" spans="1:4" x14ac:dyDescent="0.2">
      <c r="A22" s="19" t="s">
        <v>14</v>
      </c>
      <c r="B22" s="20">
        <f>B14-B84</f>
        <v>10626.345600000001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15</v>
      </c>
      <c r="B25" s="7"/>
      <c r="C25" s="7"/>
      <c r="D25" s="22"/>
    </row>
    <row r="26" spans="1:4" x14ac:dyDescent="0.2">
      <c r="A26" s="2" t="s">
        <v>16</v>
      </c>
      <c r="B26" s="3"/>
      <c r="C26" s="3"/>
      <c r="D26" s="23"/>
    </row>
    <row r="27" spans="1:4" x14ac:dyDescent="0.2">
      <c r="A27" s="12">
        <v>45382</v>
      </c>
      <c r="B27" s="25"/>
      <c r="C27" s="25"/>
      <c r="D27" s="25"/>
    </row>
    <row r="28" spans="1:4" x14ac:dyDescent="0.2">
      <c r="A28" s="13"/>
      <c r="B28" s="26"/>
      <c r="C28" s="26"/>
      <c r="D28" s="25"/>
    </row>
    <row r="29" spans="1:4" x14ac:dyDescent="0.2">
      <c r="A29" s="2" t="s">
        <v>83</v>
      </c>
      <c r="B29" s="25"/>
      <c r="C29" s="25"/>
      <c r="D29" s="25"/>
    </row>
    <row r="30" spans="1:4" x14ac:dyDescent="0.2">
      <c r="A30" s="14">
        <f>A12</f>
        <v>0.85146999999999995</v>
      </c>
      <c r="B30" s="25"/>
      <c r="C30" s="25"/>
      <c r="D30" s="11" t="s">
        <v>84</v>
      </c>
    </row>
    <row r="31" spans="1:4" x14ac:dyDescent="0.2">
      <c r="A31" s="13"/>
      <c r="B31" s="25"/>
      <c r="C31" s="25"/>
      <c r="D31" s="25"/>
    </row>
    <row r="32" spans="1:4" ht="34" x14ac:dyDescent="0.2">
      <c r="A32" s="15" t="s">
        <v>20</v>
      </c>
      <c r="B32" s="28">
        <f>C32*A30</f>
        <v>5960.29</v>
      </c>
      <c r="C32" s="28">
        <v>7000</v>
      </c>
      <c r="D32" s="17" t="s">
        <v>87</v>
      </c>
    </row>
    <row r="33" spans="1:4" x14ac:dyDescent="0.2">
      <c r="A33" s="15" t="s">
        <v>22</v>
      </c>
      <c r="B33" s="28"/>
      <c r="C33" s="28"/>
      <c r="D33" s="17"/>
    </row>
    <row r="34" spans="1:4" x14ac:dyDescent="0.2">
      <c r="A34" s="1" t="s">
        <v>23</v>
      </c>
      <c r="B34" s="28"/>
      <c r="C34" s="28"/>
      <c r="D34" s="17"/>
    </row>
    <row r="35" spans="1:4" x14ac:dyDescent="0.2">
      <c r="A35" s="15"/>
      <c r="B35" s="28"/>
      <c r="C35" s="28"/>
      <c r="D35" s="11"/>
    </row>
    <row r="36" spans="1:4" x14ac:dyDescent="0.2">
      <c r="A36" s="1" t="s">
        <v>24</v>
      </c>
      <c r="B36" s="28"/>
      <c r="C36" s="28"/>
      <c r="D36" s="11"/>
    </row>
    <row r="37" spans="1:4" x14ac:dyDescent="0.2">
      <c r="A37" s="15"/>
      <c r="B37" s="28"/>
      <c r="C37" s="28"/>
      <c r="D37" s="11"/>
    </row>
    <row r="38" spans="1:4" x14ac:dyDescent="0.2">
      <c r="A38" s="15" t="s">
        <v>25</v>
      </c>
      <c r="B38" s="28"/>
      <c r="C38" s="28"/>
      <c r="D38" s="17"/>
    </row>
    <row r="39" spans="1:4" x14ac:dyDescent="0.2">
      <c r="A39" s="15" t="s">
        <v>26</v>
      </c>
      <c r="B39" s="28"/>
      <c r="C39" s="28"/>
      <c r="D39" s="11"/>
    </row>
    <row r="40" spans="1:4" x14ac:dyDescent="0.2">
      <c r="A40" s="15"/>
      <c r="B40" s="28"/>
      <c r="C40" s="28"/>
      <c r="D40" s="11"/>
    </row>
    <row r="41" spans="1:4" x14ac:dyDescent="0.2">
      <c r="A41" s="15" t="s">
        <v>27</v>
      </c>
      <c r="B41" s="28"/>
      <c r="C41" s="28"/>
      <c r="D41" s="11"/>
    </row>
    <row r="42" spans="1:4" x14ac:dyDescent="0.2">
      <c r="A42" s="15" t="s">
        <v>28</v>
      </c>
      <c r="B42" s="28"/>
      <c r="C42" s="28"/>
      <c r="D42" s="17"/>
    </row>
    <row r="43" spans="1:4" x14ac:dyDescent="0.2">
      <c r="A43" s="15" t="s">
        <v>29</v>
      </c>
      <c r="B43" s="28"/>
      <c r="C43" s="28"/>
      <c r="D43" s="11"/>
    </row>
    <row r="44" spans="1:4" x14ac:dyDescent="0.2">
      <c r="A44" s="15" t="s">
        <v>30</v>
      </c>
      <c r="B44" s="28"/>
      <c r="C44" s="28"/>
      <c r="D44" s="11"/>
    </row>
    <row r="45" spans="1:4" x14ac:dyDescent="0.2">
      <c r="A45" s="15"/>
      <c r="B45" s="28"/>
      <c r="C45" s="28"/>
      <c r="D45" s="11"/>
    </row>
    <row r="46" spans="1:4" x14ac:dyDescent="0.2">
      <c r="A46" s="15" t="s">
        <v>31</v>
      </c>
      <c r="B46" s="28"/>
      <c r="C46" s="28"/>
      <c r="D46" s="17"/>
    </row>
    <row r="47" spans="1:4" x14ac:dyDescent="0.2">
      <c r="A47" s="15" t="s">
        <v>32</v>
      </c>
      <c r="B47" s="28"/>
      <c r="C47" s="28"/>
      <c r="D47" s="11"/>
    </row>
    <row r="48" spans="1:4" x14ac:dyDescent="0.2">
      <c r="A48" s="15" t="s">
        <v>33</v>
      </c>
      <c r="B48" s="28"/>
      <c r="C48" s="28"/>
      <c r="D48" s="17"/>
    </row>
    <row r="49" spans="1:4" x14ac:dyDescent="0.2">
      <c r="A49" s="15" t="s">
        <v>34</v>
      </c>
      <c r="B49" s="28"/>
      <c r="C49" s="28"/>
      <c r="D49" s="17"/>
    </row>
    <row r="50" spans="1:4" x14ac:dyDescent="0.2">
      <c r="A50" s="15"/>
      <c r="B50" s="28"/>
      <c r="C50" s="28"/>
      <c r="D50" s="11"/>
    </row>
    <row r="51" spans="1:4" x14ac:dyDescent="0.2">
      <c r="A51" s="15" t="s">
        <v>35</v>
      </c>
      <c r="B51" s="28"/>
      <c r="C51" s="28"/>
      <c r="D51" s="17"/>
    </row>
    <row r="52" spans="1:4" x14ac:dyDescent="0.2">
      <c r="A52" s="15"/>
      <c r="B52" s="28"/>
      <c r="C52" s="28"/>
      <c r="D52" s="11"/>
    </row>
    <row r="53" spans="1:4" x14ac:dyDescent="0.2">
      <c r="A53" s="15" t="s">
        <v>36</v>
      </c>
      <c r="B53" s="28"/>
      <c r="C53" s="28"/>
      <c r="D53" s="11"/>
    </row>
    <row r="54" spans="1:4" x14ac:dyDescent="0.2">
      <c r="A54" s="29"/>
      <c r="B54" s="30"/>
      <c r="C54" s="30"/>
      <c r="D54" s="31"/>
    </row>
    <row r="55" spans="1:4" x14ac:dyDescent="0.2">
      <c r="A55" s="32" t="s">
        <v>15</v>
      </c>
      <c r="B55" s="33"/>
      <c r="C55" s="33"/>
      <c r="D55" s="34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5" t="s">
        <v>37</v>
      </c>
      <c r="B58" s="36">
        <f>ROUND((B22/B32),1)</f>
        <v>1.8</v>
      </c>
      <c r="C58" s="37"/>
      <c r="D58" s="10"/>
    </row>
    <row r="59" spans="1:4" x14ac:dyDescent="0.2">
      <c r="A59" s="35" t="s">
        <v>38</v>
      </c>
      <c r="B59" s="78" t="s">
        <v>88</v>
      </c>
      <c r="C59" s="37"/>
      <c r="D59" s="10"/>
    </row>
    <row r="60" spans="1:4" x14ac:dyDescent="0.2">
      <c r="A60" s="35" t="s">
        <v>39</v>
      </c>
      <c r="B60" s="78" t="s">
        <v>88</v>
      </c>
      <c r="C60" s="37"/>
      <c r="D60" s="10"/>
    </row>
    <row r="63" spans="1:4" x14ac:dyDescent="0.2">
      <c r="A63" s="7" t="s">
        <v>40</v>
      </c>
      <c r="B63" s="8"/>
      <c r="C63" s="8"/>
      <c r="D63" s="9"/>
    </row>
    <row r="64" spans="1:4" x14ac:dyDescent="0.2">
      <c r="D64" s="10"/>
    </row>
    <row r="65" spans="1:4" x14ac:dyDescent="0.2">
      <c r="A65" s="15" t="s">
        <v>89</v>
      </c>
    </row>
    <row r="66" spans="1:4" x14ac:dyDescent="0.2">
      <c r="A66" s="15" t="s">
        <v>90</v>
      </c>
    </row>
    <row r="67" spans="1:4" x14ac:dyDescent="0.2">
      <c r="A67" t="s">
        <v>91</v>
      </c>
    </row>
    <row r="68" spans="1:4" x14ac:dyDescent="0.2">
      <c r="A68" t="s">
        <v>92</v>
      </c>
      <c r="D68" s="11"/>
    </row>
    <row r="69" spans="1:4" x14ac:dyDescent="0.2">
      <c r="D69" s="11"/>
    </row>
    <row r="70" spans="1:4" x14ac:dyDescent="0.2">
      <c r="A70" s="38"/>
      <c r="B70" s="38"/>
      <c r="C70" s="38"/>
      <c r="D70" s="9"/>
    </row>
    <row r="71" spans="1:4" x14ac:dyDescent="0.2">
      <c r="D71" s="39"/>
    </row>
    <row r="72" spans="1:4" x14ac:dyDescent="0.2">
      <c r="D72" s="39"/>
    </row>
    <row r="73" spans="1:4" x14ac:dyDescent="0.2">
      <c r="B73" s="3" t="s">
        <v>3</v>
      </c>
      <c r="C73" s="3" t="s">
        <v>82</v>
      </c>
    </row>
    <row r="74" spans="1:4" x14ac:dyDescent="0.2">
      <c r="B74" s="3"/>
      <c r="C74" s="3"/>
    </row>
    <row r="75" spans="1:4" x14ac:dyDescent="0.2">
      <c r="B75" s="5" t="s">
        <v>6</v>
      </c>
      <c r="C75" s="5" t="s">
        <v>6</v>
      </c>
    </row>
    <row r="76" spans="1:4" x14ac:dyDescent="0.2">
      <c r="B76" s="5"/>
      <c r="C76" s="5"/>
    </row>
    <row r="77" spans="1:4" x14ac:dyDescent="0.2">
      <c r="B77" s="40">
        <v>45448</v>
      </c>
      <c r="C77" s="40">
        <v>45448</v>
      </c>
    </row>
    <row r="78" spans="1:4" x14ac:dyDescent="0.2">
      <c r="A78" s="2" t="s">
        <v>83</v>
      </c>
      <c r="B78" s="5"/>
      <c r="C78" s="5"/>
    </row>
    <row r="79" spans="1:4" x14ac:dyDescent="0.2">
      <c r="A79" s="41">
        <f>A12</f>
        <v>0.85146999999999995</v>
      </c>
      <c r="B79" s="5"/>
      <c r="C79" s="5"/>
      <c r="D79" s="11" t="s">
        <v>84</v>
      </c>
    </row>
    <row r="81" spans="1:10" ht="17" x14ac:dyDescent="0.2">
      <c r="A81" s="15" t="s">
        <v>46</v>
      </c>
      <c r="B81" s="16">
        <f>C81*A79</f>
        <v>1930.2824899999998</v>
      </c>
      <c r="C81" s="16">
        <v>2267</v>
      </c>
      <c r="D81" s="17" t="s">
        <v>86</v>
      </c>
    </row>
    <row r="82" spans="1:10" x14ac:dyDescent="0.2">
      <c r="A82" s="15" t="s">
        <v>48</v>
      </c>
      <c r="B82" s="16"/>
      <c r="C82" s="16"/>
      <c r="D82" s="17"/>
    </row>
    <row r="83" spans="1:10" x14ac:dyDescent="0.2">
      <c r="A83" t="s">
        <v>49</v>
      </c>
      <c r="B83" s="30"/>
      <c r="C83" s="30"/>
      <c r="D83" s="17"/>
    </row>
    <row r="84" spans="1:10" x14ac:dyDescent="0.2">
      <c r="A84" s="2" t="s">
        <v>74</v>
      </c>
      <c r="B84" s="43">
        <f>SUM(B81:B83)</f>
        <v>1930.2824899999998</v>
      </c>
      <c r="C84" s="43">
        <f>SUM(C81:C83)</f>
        <v>2267</v>
      </c>
    </row>
    <row r="87" spans="1:10" x14ac:dyDescent="0.2">
      <c r="A87" s="44" t="s">
        <v>51</v>
      </c>
    </row>
    <row r="91" spans="1:10" x14ac:dyDescent="0.2">
      <c r="F91" s="17"/>
      <c r="G91" s="17"/>
      <c r="H91" s="17"/>
      <c r="I91" s="17"/>
      <c r="J91" s="17"/>
    </row>
    <row r="94" spans="1:10" x14ac:dyDescent="0.2">
      <c r="B94" s="45"/>
      <c r="C94" s="45"/>
    </row>
    <row r="95" spans="1:10" x14ac:dyDescent="0.2">
      <c r="B95" s="45"/>
      <c r="C95" s="45"/>
    </row>
  </sheetData>
  <sheetProtection algorithmName="SHA-512" hashValue="VS8NoRhcfz9VeS5SJV6Ke/DwVPlwDGrFPYkassTk5hbf9O9aqct7VVBV31m3RC+byMiC+3MHsXRgtolHwFTWzA==" saltValue="fY0FDOCSBMQ9bOwkWxDBC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48D91-2E0A-8545-B470-FB7D14D25B62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45509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11</v>
      </c>
      <c r="B12" s="16">
        <f>18148-2700</f>
        <v>15448</v>
      </c>
      <c r="C12" s="17" t="s">
        <v>94</v>
      </c>
    </row>
    <row r="13" spans="1:3" x14ac:dyDescent="0.2">
      <c r="A13" s="15"/>
      <c r="B13" s="16"/>
      <c r="C13" s="17"/>
    </row>
    <row r="14" spans="1:3" ht="34" x14ac:dyDescent="0.2">
      <c r="A14" s="15" t="s">
        <v>95</v>
      </c>
      <c r="B14" s="75">
        <v>2700</v>
      </c>
      <c r="C14" s="17" t="s">
        <v>96</v>
      </c>
    </row>
    <row r="15" spans="1:3" x14ac:dyDescent="0.2">
      <c r="A15" s="15"/>
      <c r="B15" s="16"/>
      <c r="C15" s="17"/>
    </row>
    <row r="16" spans="1:3" x14ac:dyDescent="0.2">
      <c r="A16" s="1" t="s">
        <v>71</v>
      </c>
      <c r="B16" s="16">
        <f>SUM(B12:B14)</f>
        <v>18148</v>
      </c>
      <c r="C16" s="17"/>
    </row>
    <row r="17" spans="1:3" x14ac:dyDescent="0.2">
      <c r="A17" s="15"/>
      <c r="B17" s="16"/>
      <c r="C17" s="17"/>
    </row>
    <row r="18" spans="1:3" x14ac:dyDescent="0.2">
      <c r="A18" s="18" t="s">
        <v>13</v>
      </c>
      <c r="B18" s="16"/>
      <c r="C18" s="17"/>
    </row>
    <row r="19" spans="1:3" x14ac:dyDescent="0.2">
      <c r="A19" s="15"/>
      <c r="B19" s="16"/>
      <c r="C19" s="17"/>
    </row>
    <row r="20" spans="1:3" ht="34" x14ac:dyDescent="0.2">
      <c r="A20" s="15" t="s">
        <v>97</v>
      </c>
      <c r="B20" s="16">
        <f>-B85</f>
        <v>270.22300000000007</v>
      </c>
      <c r="C20" s="17" t="s">
        <v>98</v>
      </c>
    </row>
    <row r="21" spans="1:3" x14ac:dyDescent="0.2">
      <c r="A21" s="15"/>
      <c r="B21" s="16"/>
      <c r="C21" s="17"/>
    </row>
    <row r="22" spans="1:3" x14ac:dyDescent="0.2">
      <c r="A22" s="4"/>
      <c r="B22" s="10"/>
    </row>
    <row r="23" spans="1:3" x14ac:dyDescent="0.2">
      <c r="A23" s="19" t="s">
        <v>14</v>
      </c>
      <c r="B23" s="20">
        <f>B16-B85</f>
        <v>18418.223000000002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15</v>
      </c>
      <c r="B26" s="7"/>
      <c r="C26" s="22"/>
    </row>
    <row r="27" spans="1:3" x14ac:dyDescent="0.2">
      <c r="A27" s="2" t="s">
        <v>16</v>
      </c>
      <c r="B27" s="3"/>
      <c r="C27" s="23"/>
    </row>
    <row r="28" spans="1:3" x14ac:dyDescent="0.2">
      <c r="A28" s="12">
        <v>45382</v>
      </c>
      <c r="B28" s="25"/>
      <c r="C28" s="25"/>
    </row>
    <row r="29" spans="1:3" x14ac:dyDescent="0.2">
      <c r="A29" s="13"/>
      <c r="B29" s="26"/>
      <c r="C29" s="25"/>
    </row>
    <row r="30" spans="1:3" x14ac:dyDescent="0.2">
      <c r="A30" s="2" t="s">
        <v>9</v>
      </c>
      <c r="B30" s="25"/>
      <c r="C30" s="25"/>
    </row>
    <row r="31" spans="1:3" x14ac:dyDescent="0.2">
      <c r="A31" s="27"/>
      <c r="B31" s="25"/>
      <c r="C31" s="27"/>
    </row>
    <row r="32" spans="1:3" x14ac:dyDescent="0.2">
      <c r="A32" s="13"/>
      <c r="B32" s="25"/>
      <c r="C32" s="25"/>
    </row>
    <row r="33" spans="1:3" ht="34" x14ac:dyDescent="0.2">
      <c r="A33" s="15" t="s">
        <v>20</v>
      </c>
      <c r="B33" s="28">
        <v>17411.651999999998</v>
      </c>
      <c r="C33" s="17" t="s">
        <v>99</v>
      </c>
    </row>
    <row r="34" spans="1:3" x14ac:dyDescent="0.2">
      <c r="A34" s="15" t="s">
        <v>22</v>
      </c>
      <c r="B34" s="28"/>
      <c r="C34" s="17"/>
    </row>
    <row r="35" spans="1:3" ht="34" x14ac:dyDescent="0.2">
      <c r="A35" s="1" t="s">
        <v>23</v>
      </c>
      <c r="B35" s="28">
        <v>1780.7940000000001</v>
      </c>
      <c r="C35" s="17" t="s">
        <v>99</v>
      </c>
    </row>
    <row r="36" spans="1:3" x14ac:dyDescent="0.2">
      <c r="A36" s="15"/>
      <c r="B36" s="28"/>
      <c r="C36" s="11"/>
    </row>
    <row r="37" spans="1:3" x14ac:dyDescent="0.2">
      <c r="A37" s="1" t="s">
        <v>24</v>
      </c>
      <c r="B37" s="28"/>
      <c r="C37" s="11"/>
    </row>
    <row r="38" spans="1:3" x14ac:dyDescent="0.2">
      <c r="A38" s="15"/>
      <c r="B38" s="28"/>
      <c r="C38" s="11"/>
    </row>
    <row r="39" spans="1:3" x14ac:dyDescent="0.2">
      <c r="A39" s="15" t="s">
        <v>25</v>
      </c>
      <c r="B39" s="28"/>
      <c r="C39" s="17"/>
    </row>
    <row r="40" spans="1:3" x14ac:dyDescent="0.2">
      <c r="A40" s="15" t="s">
        <v>26</v>
      </c>
      <c r="B40" s="28"/>
      <c r="C40" s="11"/>
    </row>
    <row r="41" spans="1:3" x14ac:dyDescent="0.2">
      <c r="A41" s="15"/>
      <c r="B41" s="28"/>
      <c r="C41" s="11"/>
    </row>
    <row r="42" spans="1:3" x14ac:dyDescent="0.2">
      <c r="A42" s="15" t="s">
        <v>27</v>
      </c>
      <c r="B42" s="28"/>
      <c r="C42" s="11"/>
    </row>
    <row r="43" spans="1:3" x14ac:dyDescent="0.2">
      <c r="A43" s="15" t="s">
        <v>28</v>
      </c>
      <c r="B43" s="28"/>
      <c r="C43" s="17"/>
    </row>
    <row r="44" spans="1:3" x14ac:dyDescent="0.2">
      <c r="A44" s="15" t="s">
        <v>29</v>
      </c>
      <c r="B44" s="28"/>
      <c r="C44" s="11"/>
    </row>
    <row r="45" spans="1:3" x14ac:dyDescent="0.2">
      <c r="A45" s="15" t="s">
        <v>30</v>
      </c>
      <c r="B45" s="28"/>
      <c r="C45" s="11"/>
    </row>
    <row r="46" spans="1:3" x14ac:dyDescent="0.2">
      <c r="A46" s="15"/>
      <c r="B46" s="28"/>
      <c r="C46" s="11"/>
    </row>
    <row r="47" spans="1:3" x14ac:dyDescent="0.2">
      <c r="A47" s="15" t="s">
        <v>31</v>
      </c>
      <c r="B47" s="28"/>
      <c r="C47" s="17"/>
    </row>
    <row r="48" spans="1:3" x14ac:dyDescent="0.2">
      <c r="A48" s="15" t="s">
        <v>32</v>
      </c>
      <c r="B48" s="28"/>
      <c r="C48" s="11"/>
    </row>
    <row r="49" spans="1:3" x14ac:dyDescent="0.2">
      <c r="A49" s="15" t="s">
        <v>33</v>
      </c>
      <c r="B49" s="28"/>
      <c r="C49" s="17"/>
    </row>
    <row r="50" spans="1:3" x14ac:dyDescent="0.2">
      <c r="A50" s="15" t="s">
        <v>34</v>
      </c>
      <c r="B50" s="28"/>
      <c r="C50" s="17"/>
    </row>
    <row r="51" spans="1:3" x14ac:dyDescent="0.2">
      <c r="A51" s="15"/>
      <c r="B51" s="28"/>
      <c r="C51" s="11"/>
    </row>
    <row r="52" spans="1:3" ht="34" x14ac:dyDescent="0.2">
      <c r="A52" s="15" t="s">
        <v>35</v>
      </c>
      <c r="B52" s="28">
        <v>518.36599999999999</v>
      </c>
      <c r="C52" s="17" t="s">
        <v>99</v>
      </c>
    </row>
    <row r="53" spans="1:3" x14ac:dyDescent="0.2">
      <c r="A53" s="15"/>
      <c r="B53" s="28"/>
      <c r="C53" s="11"/>
    </row>
    <row r="54" spans="1:3" x14ac:dyDescent="0.2">
      <c r="A54" s="15" t="s">
        <v>36</v>
      </c>
      <c r="B54" s="28">
        <f>SUM(B39:B52)</f>
        <v>518.36599999999999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15</v>
      </c>
      <c r="B56" s="33">
        <f>B35+B54</f>
        <v>2299.16</v>
      </c>
      <c r="C56" s="3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37</v>
      </c>
      <c r="B59" s="36">
        <f>ROUND((B23/B33),1)</f>
        <v>1.1000000000000001</v>
      </c>
      <c r="C59" s="10"/>
    </row>
    <row r="60" spans="1:3" x14ac:dyDescent="0.2">
      <c r="A60" s="35" t="s">
        <v>38</v>
      </c>
      <c r="B60" s="36">
        <f>ROUND((B23/B35),1)</f>
        <v>10.3</v>
      </c>
      <c r="C60" s="10"/>
    </row>
    <row r="61" spans="1:3" x14ac:dyDescent="0.2">
      <c r="A61" s="35" t="s">
        <v>39</v>
      </c>
      <c r="B61" s="36">
        <f>ROUND((B23/B56),1)</f>
        <v>8</v>
      </c>
      <c r="C61" s="10"/>
    </row>
    <row r="64" spans="1:3" x14ac:dyDescent="0.2">
      <c r="A64" s="7" t="s">
        <v>40</v>
      </c>
      <c r="B64" s="8"/>
      <c r="C64" s="9"/>
    </row>
    <row r="65" spans="1:3" x14ac:dyDescent="0.2">
      <c r="C65" s="10"/>
    </row>
    <row r="66" spans="1:3" x14ac:dyDescent="0.2">
      <c r="A66" s="15" t="s">
        <v>100</v>
      </c>
    </row>
    <row r="67" spans="1:3" x14ac:dyDescent="0.2">
      <c r="A67" s="15" t="s">
        <v>101</v>
      </c>
    </row>
    <row r="68" spans="1:3" x14ac:dyDescent="0.2">
      <c r="A68" t="s">
        <v>102</v>
      </c>
    </row>
    <row r="69" spans="1:3" x14ac:dyDescent="0.2">
      <c r="A69" t="s">
        <v>103</v>
      </c>
      <c r="C69" s="11"/>
    </row>
    <row r="70" spans="1:3" x14ac:dyDescent="0.2">
      <c r="C70" s="11"/>
    </row>
    <row r="71" spans="1:3" x14ac:dyDescent="0.2">
      <c r="A71" s="38"/>
      <c r="B71" s="38"/>
      <c r="C71" s="9"/>
    </row>
    <row r="72" spans="1:3" x14ac:dyDescent="0.2">
      <c r="C72" s="39"/>
    </row>
    <row r="73" spans="1:3" x14ac:dyDescent="0.2">
      <c r="C73" s="39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6</v>
      </c>
    </row>
    <row r="77" spans="1:3" x14ac:dyDescent="0.2">
      <c r="B77" s="5"/>
    </row>
    <row r="78" spans="1:3" x14ac:dyDescent="0.2">
      <c r="B78" s="40">
        <v>45382</v>
      </c>
    </row>
    <row r="79" spans="1:3" x14ac:dyDescent="0.2">
      <c r="A79" s="2" t="s">
        <v>9</v>
      </c>
      <c r="B79" s="5"/>
    </row>
    <row r="80" spans="1:3" x14ac:dyDescent="0.2">
      <c r="A80" s="41"/>
      <c r="B80" s="5"/>
    </row>
    <row r="82" spans="1:9" ht="34" x14ac:dyDescent="0.2">
      <c r="A82" s="15" t="s">
        <v>46</v>
      </c>
      <c r="B82" s="16">
        <v>334.02</v>
      </c>
      <c r="C82" s="17" t="s">
        <v>99</v>
      </c>
    </row>
    <row r="83" spans="1:9" ht="34" x14ac:dyDescent="0.2">
      <c r="A83" s="15" t="s">
        <v>104</v>
      </c>
      <c r="B83" s="16">
        <f>-510.362-93.881</f>
        <v>-604.24300000000005</v>
      </c>
      <c r="C83" s="17" t="s">
        <v>99</v>
      </c>
    </row>
    <row r="84" spans="1:9" x14ac:dyDescent="0.2">
      <c r="A84" t="s">
        <v>49</v>
      </c>
      <c r="B84" s="30"/>
      <c r="C84" s="17"/>
    </row>
    <row r="85" spans="1:9" x14ac:dyDescent="0.2">
      <c r="A85" s="2" t="s">
        <v>50</v>
      </c>
      <c r="B85" s="43">
        <f>SUM(B82:B84)</f>
        <v>-270.22300000000007</v>
      </c>
    </row>
    <row r="88" spans="1:9" x14ac:dyDescent="0.2">
      <c r="A88" s="44" t="s">
        <v>51</v>
      </c>
    </row>
    <row r="92" spans="1:9" x14ac:dyDescent="0.2">
      <c r="E92" s="17"/>
      <c r="F92" s="17"/>
      <c r="G92" s="17"/>
      <c r="H92" s="17"/>
      <c r="I92" s="17"/>
    </row>
    <row r="95" spans="1:9" x14ac:dyDescent="0.2">
      <c r="B95" s="45"/>
    </row>
    <row r="96" spans="1:9" x14ac:dyDescent="0.2">
      <c r="B96" s="45"/>
    </row>
  </sheetData>
  <sheetProtection algorithmName="SHA-512" hashValue="T0ZWLFqSfdJPzg5897esmBBBq2yjDugmgAwlnZ78Nbg1TM+8cyZnQ2k7WNhsjkXJ3/HbhSshxQ1blCIfxDM95A==" saltValue="lmD3jCu4TmqXf6JifjIpXQ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AC8F5-1E56-554E-9BFD-9F55A067C06E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45518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5" t="s">
        <v>11</v>
      </c>
      <c r="B12" s="16">
        <v>12300</v>
      </c>
      <c r="C12" s="17" t="s">
        <v>106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8" t="s">
        <v>13</v>
      </c>
      <c r="B15" s="16"/>
      <c r="C15" s="17"/>
    </row>
    <row r="16" spans="1:3" x14ac:dyDescent="0.2">
      <c r="A16" s="15"/>
      <c r="B16" s="16"/>
      <c r="C16" s="17"/>
    </row>
    <row r="17" spans="1:3" ht="17" x14ac:dyDescent="0.2">
      <c r="A17" s="15" t="s">
        <v>107</v>
      </c>
      <c r="B17" s="16">
        <f>-B84</f>
        <v>-2428.105</v>
      </c>
      <c r="C17" s="17" t="s">
        <v>108</v>
      </c>
    </row>
    <row r="18" spans="1:3" x14ac:dyDescent="0.2">
      <c r="A18" s="15"/>
      <c r="B18" s="16"/>
      <c r="C18" s="17"/>
    </row>
    <row r="19" spans="1:3" ht="17" x14ac:dyDescent="0.2">
      <c r="A19" s="15" t="s">
        <v>109</v>
      </c>
      <c r="B19" s="16">
        <v>-100</v>
      </c>
      <c r="C19" s="17" t="s">
        <v>108</v>
      </c>
    </row>
    <row r="20" spans="1:3" x14ac:dyDescent="0.2">
      <c r="A20" s="15"/>
      <c r="B20" s="16"/>
      <c r="C20" s="17"/>
    </row>
    <row r="21" spans="1:3" x14ac:dyDescent="0.2">
      <c r="A21" s="15"/>
      <c r="B21" s="16"/>
      <c r="C21" s="17"/>
    </row>
    <row r="22" spans="1:3" x14ac:dyDescent="0.2">
      <c r="A22" s="4"/>
      <c r="B22" s="10"/>
    </row>
    <row r="23" spans="1:3" x14ac:dyDescent="0.2">
      <c r="A23" s="19" t="s">
        <v>14</v>
      </c>
      <c r="B23" s="20">
        <f>B12-B84+B19</f>
        <v>9771.8950000000004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15</v>
      </c>
      <c r="B26" s="7"/>
      <c r="C26" s="22"/>
    </row>
    <row r="27" spans="1:3" x14ac:dyDescent="0.2">
      <c r="A27" s="2" t="s">
        <v>16</v>
      </c>
      <c r="B27" s="3"/>
      <c r="C27" s="23"/>
    </row>
    <row r="28" spans="1:3" x14ac:dyDescent="0.2">
      <c r="A28" s="12">
        <v>45322</v>
      </c>
      <c r="B28" s="25"/>
      <c r="C28" s="25"/>
    </row>
    <row r="29" spans="1:3" x14ac:dyDescent="0.2">
      <c r="A29" s="13"/>
      <c r="B29" s="26"/>
      <c r="C29" s="25"/>
    </row>
    <row r="30" spans="1:3" x14ac:dyDescent="0.2">
      <c r="A30" s="2" t="s">
        <v>9</v>
      </c>
      <c r="B30" s="25"/>
      <c r="C30" s="25"/>
    </row>
    <row r="31" spans="1:3" x14ac:dyDescent="0.2">
      <c r="A31" s="27"/>
      <c r="B31" s="25"/>
      <c r="C31" s="27"/>
    </row>
    <row r="32" spans="1:3" x14ac:dyDescent="0.2">
      <c r="A32" s="13"/>
      <c r="B32" s="25"/>
      <c r="C32" s="25"/>
    </row>
    <row r="33" spans="1:3" ht="17" x14ac:dyDescent="0.2">
      <c r="A33" s="15" t="s">
        <v>20</v>
      </c>
      <c r="B33" s="28">
        <v>6998.36</v>
      </c>
      <c r="C33" s="17" t="s">
        <v>108</v>
      </c>
    </row>
    <row r="34" spans="1:3" x14ac:dyDescent="0.2">
      <c r="A34" s="15" t="s">
        <v>22</v>
      </c>
      <c r="B34" s="28"/>
      <c r="C34" s="17"/>
    </row>
    <row r="35" spans="1:3" ht="17" x14ac:dyDescent="0.2">
      <c r="A35" s="1" t="s">
        <v>23</v>
      </c>
      <c r="B35" s="28">
        <v>1803.4079999999999</v>
      </c>
      <c r="C35" s="17" t="s">
        <v>108</v>
      </c>
    </row>
    <row r="36" spans="1:3" x14ac:dyDescent="0.2">
      <c r="A36" s="15"/>
      <c r="B36" s="28"/>
      <c r="C36" s="11"/>
    </row>
    <row r="37" spans="1:3" x14ac:dyDescent="0.2">
      <c r="A37" s="1" t="s">
        <v>24</v>
      </c>
      <c r="B37" s="28"/>
      <c r="C37" s="11"/>
    </row>
    <row r="38" spans="1:3" x14ac:dyDescent="0.2">
      <c r="A38" s="15"/>
      <c r="B38" s="28"/>
      <c r="C38" s="11"/>
    </row>
    <row r="39" spans="1:3" x14ac:dyDescent="0.2">
      <c r="A39" s="15" t="s">
        <v>25</v>
      </c>
      <c r="B39" s="28"/>
      <c r="C39" s="17"/>
    </row>
    <row r="40" spans="1:3" x14ac:dyDescent="0.2">
      <c r="A40" s="15" t="s">
        <v>26</v>
      </c>
      <c r="B40" s="28"/>
      <c r="C40" s="11"/>
    </row>
    <row r="41" spans="1:3" x14ac:dyDescent="0.2">
      <c r="A41" s="15"/>
      <c r="B41" s="28"/>
      <c r="C41" s="11"/>
    </row>
    <row r="42" spans="1:3" x14ac:dyDescent="0.2">
      <c r="A42" s="15" t="s">
        <v>27</v>
      </c>
      <c r="B42" s="28"/>
      <c r="C42" s="11"/>
    </row>
    <row r="43" spans="1:3" ht="51" x14ac:dyDescent="0.2">
      <c r="A43" s="15" t="s">
        <v>110</v>
      </c>
      <c r="B43" s="28">
        <v>-60</v>
      </c>
      <c r="C43" s="17" t="s">
        <v>111</v>
      </c>
    </row>
    <row r="44" spans="1:3" x14ac:dyDescent="0.2">
      <c r="A44" s="15" t="s">
        <v>29</v>
      </c>
      <c r="B44" s="28"/>
      <c r="C44" s="11"/>
    </row>
    <row r="45" spans="1:3" x14ac:dyDescent="0.2">
      <c r="A45" s="15" t="s">
        <v>30</v>
      </c>
      <c r="B45" s="28"/>
      <c r="C45" s="11"/>
    </row>
    <row r="46" spans="1:3" x14ac:dyDescent="0.2">
      <c r="A46" s="15"/>
      <c r="B46" s="28"/>
      <c r="C46" s="11"/>
    </row>
    <row r="47" spans="1:3" x14ac:dyDescent="0.2">
      <c r="A47" s="15" t="s">
        <v>31</v>
      </c>
      <c r="B47" s="28"/>
      <c r="C47" s="17"/>
    </row>
    <row r="48" spans="1:3" x14ac:dyDescent="0.2">
      <c r="A48" s="15" t="s">
        <v>32</v>
      </c>
      <c r="B48" s="28"/>
      <c r="C48" s="11"/>
    </row>
    <row r="49" spans="1:3" x14ac:dyDescent="0.2">
      <c r="A49" s="15" t="s">
        <v>33</v>
      </c>
      <c r="B49" s="28"/>
      <c r="C49" s="17"/>
    </row>
    <row r="50" spans="1:3" x14ac:dyDescent="0.2">
      <c r="A50" s="15" t="s">
        <v>34</v>
      </c>
      <c r="B50" s="28"/>
      <c r="C50" s="17"/>
    </row>
    <row r="51" spans="1:3" x14ac:dyDescent="0.2">
      <c r="A51" s="15"/>
      <c r="B51" s="28"/>
      <c r="C51" s="11"/>
    </row>
    <row r="52" spans="1:3" ht="17" x14ac:dyDescent="0.2">
      <c r="A52" s="15" t="s">
        <v>35</v>
      </c>
      <c r="B52" s="28">
        <v>210.40700000000001</v>
      </c>
      <c r="C52" s="17" t="s">
        <v>108</v>
      </c>
    </row>
    <row r="53" spans="1:3" x14ac:dyDescent="0.2">
      <c r="A53" s="15"/>
      <c r="B53" s="28"/>
      <c r="C53" s="11"/>
    </row>
    <row r="54" spans="1:3" x14ac:dyDescent="0.2">
      <c r="A54" s="15" t="s">
        <v>36</v>
      </c>
      <c r="B54" s="28">
        <f>SUM(B39:B52)</f>
        <v>150.40700000000001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15</v>
      </c>
      <c r="B56" s="33">
        <f>B35+B54</f>
        <v>1953.8149999999998</v>
      </c>
      <c r="C56" s="3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37</v>
      </c>
      <c r="B59" s="36">
        <f>ROUND((B23/B33),1)</f>
        <v>1.4</v>
      </c>
      <c r="C59" s="10"/>
    </row>
    <row r="60" spans="1:3" x14ac:dyDescent="0.2">
      <c r="A60" s="35" t="s">
        <v>38</v>
      </c>
      <c r="B60" s="36">
        <f>ROUND((B23/B35),1)</f>
        <v>5.4</v>
      </c>
      <c r="C60" s="10"/>
    </row>
    <row r="61" spans="1:3" x14ac:dyDescent="0.2">
      <c r="A61" s="35" t="s">
        <v>39</v>
      </c>
      <c r="B61" s="36">
        <f>ROUND((B23/B56),1)</f>
        <v>5</v>
      </c>
      <c r="C61" s="10"/>
    </row>
    <row r="64" spans="1:3" x14ac:dyDescent="0.2">
      <c r="A64" s="7" t="s">
        <v>40</v>
      </c>
      <c r="B64" s="8"/>
      <c r="C64" s="9"/>
    </row>
    <row r="65" spans="1:3" x14ac:dyDescent="0.2">
      <c r="C65" s="10"/>
    </row>
    <row r="66" spans="1:3" x14ac:dyDescent="0.2">
      <c r="A66" s="15" t="s">
        <v>112</v>
      </c>
    </row>
    <row r="67" spans="1:3" x14ac:dyDescent="0.2">
      <c r="A67" t="s">
        <v>113</v>
      </c>
    </row>
    <row r="68" spans="1:3" x14ac:dyDescent="0.2">
      <c r="A68" s="15" t="s">
        <v>114</v>
      </c>
    </row>
    <row r="69" spans="1:3" x14ac:dyDescent="0.2">
      <c r="C69" s="11"/>
    </row>
    <row r="70" spans="1:3" x14ac:dyDescent="0.2">
      <c r="A70" s="38"/>
      <c r="B70" s="38"/>
      <c r="C70" s="9"/>
    </row>
    <row r="71" spans="1:3" x14ac:dyDescent="0.2">
      <c r="C71" s="39"/>
    </row>
    <row r="72" spans="1:3" x14ac:dyDescent="0.2">
      <c r="C72" s="39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6</v>
      </c>
    </row>
    <row r="76" spans="1:3" x14ac:dyDescent="0.2">
      <c r="B76" s="5"/>
    </row>
    <row r="77" spans="1:3" x14ac:dyDescent="0.2">
      <c r="B77" s="40">
        <v>45322</v>
      </c>
    </row>
    <row r="78" spans="1:3" x14ac:dyDescent="0.2">
      <c r="A78" s="2" t="s">
        <v>9</v>
      </c>
      <c r="B78" s="5"/>
    </row>
    <row r="79" spans="1:3" x14ac:dyDescent="0.2">
      <c r="A79" s="41"/>
      <c r="B79" s="5"/>
    </row>
    <row r="81" spans="1:9" ht="17" x14ac:dyDescent="0.2">
      <c r="A81" s="15" t="s">
        <v>46</v>
      </c>
      <c r="B81" s="16">
        <v>2428.105</v>
      </c>
      <c r="C81" s="17" t="s">
        <v>108</v>
      </c>
    </row>
    <row r="82" spans="1:9" x14ac:dyDescent="0.2">
      <c r="A82" s="15" t="s">
        <v>48</v>
      </c>
      <c r="B82" s="16"/>
      <c r="C82" s="17"/>
    </row>
    <row r="83" spans="1:9" x14ac:dyDescent="0.2">
      <c r="A83" t="s">
        <v>49</v>
      </c>
      <c r="B83" s="30"/>
      <c r="C83" s="17"/>
    </row>
    <row r="84" spans="1:9" x14ac:dyDescent="0.2">
      <c r="A84" s="15" t="s">
        <v>46</v>
      </c>
      <c r="B84" s="43">
        <f>SUM(B81:B83)</f>
        <v>2428.105</v>
      </c>
    </row>
    <row r="87" spans="1:9" x14ac:dyDescent="0.2">
      <c r="A87" s="44" t="s">
        <v>51</v>
      </c>
    </row>
    <row r="91" spans="1:9" x14ac:dyDescent="0.2">
      <c r="E91" s="17"/>
      <c r="F91" s="17"/>
      <c r="G91" s="17"/>
      <c r="H91" s="17"/>
      <c r="I91" s="17"/>
    </row>
    <row r="94" spans="1:9" x14ac:dyDescent="0.2">
      <c r="B94" s="45"/>
    </row>
    <row r="95" spans="1:9" x14ac:dyDescent="0.2">
      <c r="B95" s="45"/>
    </row>
  </sheetData>
  <sheetProtection algorithmName="SHA-512" hashValue="RLwnujLCYUYjk0dyDqU1hDaHB2P1VGWjtHpkhGpTLrBnyTkEac6oU+OjTf61JtX6OjRm6sXB1Aq9+6f6YBfTIg==" saltValue="8KPZJw1JikxDt3OQK3KgM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D32B3-1E2B-1C40-B799-DE87FCC97A37}">
  <sheetPr>
    <pageSetUpPr fitToPage="1"/>
  </sheetPr>
  <dimension ref="A1:J10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2.83203125" customWidth="1"/>
    <col min="5" max="9" width="10.83203125" customWidth="1"/>
    <col min="10" max="10" width="70.83203125" customWidth="1"/>
  </cols>
  <sheetData>
    <row r="1" spans="1:3" x14ac:dyDescent="0.2">
      <c r="A1" s="1" t="s">
        <v>0</v>
      </c>
      <c r="B1" s="1" t="s">
        <v>115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45575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5" t="s">
        <v>11</v>
      </c>
      <c r="B12" s="16">
        <v>5000</v>
      </c>
      <c r="C12" s="17" t="s">
        <v>116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8" t="s">
        <v>13</v>
      </c>
      <c r="B15" s="16"/>
      <c r="C15" s="17"/>
    </row>
    <row r="16" spans="1:3" x14ac:dyDescent="0.2">
      <c r="A16" s="15"/>
      <c r="B16" s="16"/>
      <c r="C16" s="17"/>
    </row>
    <row r="17" spans="1:3" ht="17" x14ac:dyDescent="0.2">
      <c r="A17" s="15" t="s">
        <v>117</v>
      </c>
      <c r="B17" s="16">
        <f>-B87</f>
        <v>-760.86299999999983</v>
      </c>
      <c r="C17" s="17" t="s">
        <v>118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19" t="s">
        <v>14</v>
      </c>
      <c r="B20" s="20">
        <f>B12-B87</f>
        <v>4239.1370000000006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45291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9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5" t="s">
        <v>20</v>
      </c>
      <c r="B30" s="28">
        <v>6500</v>
      </c>
      <c r="C30" s="17" t="s">
        <v>119</v>
      </c>
    </row>
    <row r="31" spans="1:3" x14ac:dyDescent="0.2">
      <c r="A31" s="15" t="s">
        <v>22</v>
      </c>
      <c r="B31" s="28"/>
      <c r="C31" s="17"/>
    </row>
    <row r="32" spans="1:3" x14ac:dyDescent="0.2">
      <c r="A32" s="81" t="s">
        <v>23</v>
      </c>
      <c r="B32" s="82">
        <f>B33+B52</f>
        <v>724.20391749999999</v>
      </c>
      <c r="C32" s="83" t="s">
        <v>120</v>
      </c>
    </row>
    <row r="33" spans="1:3" ht="17" x14ac:dyDescent="0.2">
      <c r="A33" s="1" t="s">
        <v>121</v>
      </c>
      <c r="B33" s="28">
        <v>700</v>
      </c>
      <c r="C33" s="17" t="s">
        <v>119</v>
      </c>
    </row>
    <row r="34" spans="1:3" x14ac:dyDescent="0.2">
      <c r="A34" s="15"/>
      <c r="B34" s="28"/>
      <c r="C34" s="11"/>
    </row>
    <row r="35" spans="1:3" x14ac:dyDescent="0.2">
      <c r="A35" s="1" t="s">
        <v>24</v>
      </c>
      <c r="B35" s="28"/>
      <c r="C35" s="11"/>
    </row>
    <row r="36" spans="1:3" x14ac:dyDescent="0.2">
      <c r="A36" s="15"/>
      <c r="B36" s="28"/>
      <c r="C36" s="11"/>
    </row>
    <row r="37" spans="1:3" x14ac:dyDescent="0.2">
      <c r="A37" s="15" t="s">
        <v>25</v>
      </c>
      <c r="B37" s="28"/>
      <c r="C37" s="17"/>
    </row>
    <row r="38" spans="1:3" x14ac:dyDescent="0.2">
      <c r="A38" s="15" t="s">
        <v>26</v>
      </c>
      <c r="B38" s="28"/>
      <c r="C38" s="11"/>
    </row>
    <row r="39" spans="1:3" x14ac:dyDescent="0.2">
      <c r="A39" s="15"/>
      <c r="B39" s="28"/>
      <c r="C39" s="11"/>
    </row>
    <row r="40" spans="1:3" x14ac:dyDescent="0.2">
      <c r="A40" s="15" t="s">
        <v>27</v>
      </c>
      <c r="B40" s="28"/>
      <c r="C40" s="11"/>
    </row>
    <row r="41" spans="1:3" x14ac:dyDescent="0.2">
      <c r="A41" s="15" t="s">
        <v>28</v>
      </c>
      <c r="B41" s="28"/>
      <c r="C41" s="17"/>
    </row>
    <row r="42" spans="1:3" x14ac:dyDescent="0.2">
      <c r="A42" s="15" t="s">
        <v>29</v>
      </c>
      <c r="B42" s="28"/>
      <c r="C42" s="11"/>
    </row>
    <row r="43" spans="1:3" x14ac:dyDescent="0.2">
      <c r="A43" s="15" t="s">
        <v>30</v>
      </c>
      <c r="B43" s="28"/>
      <c r="C43" s="11"/>
    </row>
    <row r="44" spans="1:3" x14ac:dyDescent="0.2">
      <c r="A44" s="15"/>
      <c r="B44" s="28"/>
      <c r="C44" s="11"/>
    </row>
    <row r="45" spans="1:3" x14ac:dyDescent="0.2">
      <c r="A45" s="15" t="s">
        <v>31</v>
      </c>
      <c r="B45" s="28"/>
      <c r="C45" s="17"/>
    </row>
    <row r="46" spans="1:3" x14ac:dyDescent="0.2">
      <c r="A46" s="15" t="s">
        <v>32</v>
      </c>
      <c r="B46" s="28"/>
      <c r="C46" s="11"/>
    </row>
    <row r="47" spans="1:3" x14ac:dyDescent="0.2">
      <c r="A47" s="15" t="s">
        <v>33</v>
      </c>
      <c r="B47" s="28"/>
      <c r="C47" s="17"/>
    </row>
    <row r="48" spans="1:3" x14ac:dyDescent="0.2">
      <c r="A48" s="15" t="s">
        <v>34</v>
      </c>
      <c r="B48" s="28"/>
      <c r="C48" s="17"/>
    </row>
    <row r="49" spans="1:3" x14ac:dyDescent="0.2">
      <c r="A49" s="15"/>
      <c r="B49" s="28"/>
      <c r="C49" s="11"/>
    </row>
    <row r="50" spans="1:3" ht="68" x14ac:dyDescent="0.2">
      <c r="A50" s="15" t="s">
        <v>35</v>
      </c>
      <c r="B50" s="28">
        <f>83.574+(7.998*0.8668)</f>
        <v>90.5066664</v>
      </c>
      <c r="C50" s="17" t="s">
        <v>122</v>
      </c>
    </row>
    <row r="51" spans="1:3" x14ac:dyDescent="0.2">
      <c r="A51" s="15"/>
      <c r="B51" s="28"/>
      <c r="C51" s="17"/>
    </row>
    <row r="52" spans="1:3" ht="17" x14ac:dyDescent="0.2">
      <c r="A52" s="15" t="s">
        <v>123</v>
      </c>
      <c r="B52" s="28">
        <f>I105</f>
        <v>24.203917500000003</v>
      </c>
      <c r="C52" s="17" t="s">
        <v>124</v>
      </c>
    </row>
    <row r="53" spans="1:3" x14ac:dyDescent="0.2">
      <c r="A53" s="15"/>
      <c r="B53" s="28"/>
      <c r="C53" s="17"/>
    </row>
    <row r="54" spans="1:3" x14ac:dyDescent="0.2">
      <c r="A54" s="15"/>
      <c r="B54" s="28"/>
      <c r="C54" s="11"/>
    </row>
    <row r="55" spans="1:3" x14ac:dyDescent="0.2">
      <c r="A55" s="15" t="s">
        <v>36</v>
      </c>
      <c r="B55" s="28">
        <f>SUM(B37:B52)</f>
        <v>114.7105839</v>
      </c>
      <c r="C55" s="11"/>
    </row>
    <row r="56" spans="1:3" x14ac:dyDescent="0.2">
      <c r="A56" s="29"/>
      <c r="B56" s="30"/>
      <c r="C56" s="31"/>
    </row>
    <row r="57" spans="1:3" x14ac:dyDescent="0.2">
      <c r="A57" s="32" t="s">
        <v>15</v>
      </c>
      <c r="B57" s="33">
        <f>B33+B55</f>
        <v>814.71058389999996</v>
      </c>
      <c r="C57" s="34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37</v>
      </c>
      <c r="B60" s="36">
        <f>ROUND((B20/B30),1)</f>
        <v>0.7</v>
      </c>
      <c r="C60" s="10"/>
    </row>
    <row r="61" spans="1:3" x14ac:dyDescent="0.2">
      <c r="A61" s="35" t="s">
        <v>38</v>
      </c>
      <c r="B61" s="36">
        <f>ROUND((B20/B32),1)</f>
        <v>5.9</v>
      </c>
      <c r="C61" s="10"/>
    </row>
    <row r="62" spans="1:3" x14ac:dyDescent="0.2">
      <c r="A62" s="35" t="s">
        <v>39</v>
      </c>
      <c r="B62" s="36">
        <f>ROUND((B20/B57),1)</f>
        <v>5.2</v>
      </c>
      <c r="C62" s="10"/>
    </row>
    <row r="65" spans="1:3" x14ac:dyDescent="0.2">
      <c r="A65" s="7" t="s">
        <v>40</v>
      </c>
      <c r="B65" s="8"/>
      <c r="C65" s="9"/>
    </row>
    <row r="66" spans="1:3" x14ac:dyDescent="0.2">
      <c r="C66" s="10"/>
    </row>
    <row r="67" spans="1:3" x14ac:dyDescent="0.2">
      <c r="A67" s="15" t="s">
        <v>125</v>
      </c>
    </row>
    <row r="68" spans="1:3" x14ac:dyDescent="0.2">
      <c r="A68" s="15" t="s">
        <v>126</v>
      </c>
    </row>
    <row r="69" spans="1:3" x14ac:dyDescent="0.2">
      <c r="A69" s="15" t="s">
        <v>127</v>
      </c>
    </row>
    <row r="70" spans="1:3" x14ac:dyDescent="0.2">
      <c r="A70" s="15" t="s">
        <v>128</v>
      </c>
    </row>
    <row r="71" spans="1:3" x14ac:dyDescent="0.2">
      <c r="A71" t="s">
        <v>129</v>
      </c>
    </row>
    <row r="72" spans="1:3" x14ac:dyDescent="0.2">
      <c r="C72" s="11"/>
    </row>
    <row r="73" spans="1:3" x14ac:dyDescent="0.2">
      <c r="A73" s="38"/>
      <c r="B73" s="38"/>
      <c r="C73" s="9"/>
    </row>
    <row r="74" spans="1:3" x14ac:dyDescent="0.2">
      <c r="C74" s="39"/>
    </row>
    <row r="75" spans="1:3" x14ac:dyDescent="0.2">
      <c r="C75" s="3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6</v>
      </c>
    </row>
    <row r="79" spans="1:3" x14ac:dyDescent="0.2">
      <c r="B79" s="5"/>
    </row>
    <row r="80" spans="1:3" x14ac:dyDescent="0.2">
      <c r="B80" s="40">
        <v>45291</v>
      </c>
    </row>
    <row r="81" spans="1:10" x14ac:dyDescent="0.2">
      <c r="A81" s="2" t="s">
        <v>9</v>
      </c>
      <c r="B81" s="5"/>
    </row>
    <row r="82" spans="1:10" x14ac:dyDescent="0.2">
      <c r="A82" s="41"/>
      <c r="B82" s="5"/>
    </row>
    <row r="84" spans="1:10" ht="17" x14ac:dyDescent="0.2">
      <c r="A84" s="15" t="s">
        <v>46</v>
      </c>
      <c r="B84" s="16">
        <v>1065.1679999999999</v>
      </c>
      <c r="C84" s="17" t="s">
        <v>118</v>
      </c>
    </row>
    <row r="85" spans="1:10" ht="17" x14ac:dyDescent="0.2">
      <c r="A85" s="15" t="s">
        <v>48</v>
      </c>
      <c r="B85" s="16">
        <v>-304.30500000000001</v>
      </c>
      <c r="C85" s="17" t="s">
        <v>118</v>
      </c>
    </row>
    <row r="86" spans="1:10" x14ac:dyDescent="0.2">
      <c r="A86" t="s">
        <v>49</v>
      </c>
      <c r="B86" s="30"/>
      <c r="C86" s="17"/>
    </row>
    <row r="87" spans="1:10" x14ac:dyDescent="0.2">
      <c r="A87" s="2" t="s">
        <v>130</v>
      </c>
      <c r="B87" s="43">
        <f>SUM(B84:B86)</f>
        <v>760.86299999999983</v>
      </c>
    </row>
    <row r="90" spans="1:10" x14ac:dyDescent="0.2">
      <c r="A90" s="44" t="s">
        <v>51</v>
      </c>
    </row>
    <row r="91" spans="1:10" x14ac:dyDescent="0.2">
      <c r="D91" s="2" t="str">
        <f>B1</f>
        <v>The Sempre Group Holdings Ltd</v>
      </c>
    </row>
    <row r="92" spans="1:10" x14ac:dyDescent="0.2">
      <c r="D92" s="2" t="s">
        <v>146</v>
      </c>
    </row>
    <row r="93" spans="1:10" x14ac:dyDescent="0.2">
      <c r="D93" s="2" t="s">
        <v>131</v>
      </c>
    </row>
    <row r="94" spans="1:10" ht="48" x14ac:dyDescent="0.2">
      <c r="E94" s="84" t="s">
        <v>132</v>
      </c>
      <c r="F94" s="84" t="s">
        <v>133</v>
      </c>
      <c r="G94" s="84" t="s">
        <v>134</v>
      </c>
      <c r="H94" s="84" t="s">
        <v>135</v>
      </c>
      <c r="I94" s="84" t="s">
        <v>123</v>
      </c>
      <c r="J94" s="85"/>
    </row>
    <row r="95" spans="1:10" x14ac:dyDescent="0.2">
      <c r="E95" s="5" t="s">
        <v>136</v>
      </c>
      <c r="F95" s="5" t="s">
        <v>136</v>
      </c>
      <c r="G95" s="5" t="s">
        <v>136</v>
      </c>
      <c r="H95" s="5" t="s">
        <v>137</v>
      </c>
      <c r="I95" s="5" t="s">
        <v>136</v>
      </c>
    </row>
    <row r="96" spans="1:10" ht="15" customHeight="1" x14ac:dyDescent="0.2">
      <c r="D96" s="15" t="s">
        <v>138</v>
      </c>
      <c r="E96" s="86">
        <f>151.44+122.259</f>
        <v>273.69900000000001</v>
      </c>
      <c r="F96" s="86">
        <f>177.886+126.419</f>
        <v>304.30500000000001</v>
      </c>
      <c r="G96" s="87">
        <f>(E96+F96)/2</f>
        <v>289.00200000000001</v>
      </c>
      <c r="H96" s="15"/>
      <c r="I96" s="15"/>
      <c r="J96" s="17" t="s">
        <v>118</v>
      </c>
    </row>
    <row r="97" spans="2:10" ht="15" customHeight="1" x14ac:dyDescent="0.2">
      <c r="B97" s="45"/>
      <c r="D97" s="15" t="s">
        <v>139</v>
      </c>
      <c r="E97" s="15"/>
      <c r="F97" s="88"/>
      <c r="G97" s="88"/>
      <c r="H97" s="89">
        <v>3.5</v>
      </c>
      <c r="I97" s="15"/>
      <c r="J97" s="17" t="s">
        <v>140</v>
      </c>
    </row>
    <row r="98" spans="2:10" ht="15" customHeight="1" x14ac:dyDescent="0.2">
      <c r="B98" s="45"/>
      <c r="D98" s="15" t="s">
        <v>141</v>
      </c>
      <c r="E98" s="88"/>
      <c r="F98" s="15"/>
      <c r="G98" s="88"/>
      <c r="H98" s="89">
        <v>5.25</v>
      </c>
      <c r="I98" s="15"/>
      <c r="J98" s="17" t="s">
        <v>140</v>
      </c>
    </row>
    <row r="99" spans="2:10" x14ac:dyDescent="0.2">
      <c r="D99" s="2" t="s">
        <v>142</v>
      </c>
      <c r="E99" s="90"/>
      <c r="F99" s="90"/>
      <c r="H99" s="91">
        <f>(H97+H98)/2</f>
        <v>4.375</v>
      </c>
      <c r="J99" s="15"/>
    </row>
    <row r="100" spans="2:10" x14ac:dyDescent="0.2">
      <c r="H100" s="92"/>
      <c r="J100" s="15"/>
    </row>
    <row r="101" spans="2:10" ht="15" customHeight="1" x14ac:dyDescent="0.2">
      <c r="D101" s="15" t="s">
        <v>143</v>
      </c>
      <c r="E101" s="15"/>
      <c r="F101" s="15"/>
      <c r="G101" s="15"/>
      <c r="H101" s="93">
        <v>4</v>
      </c>
      <c r="I101" s="15"/>
      <c r="J101" s="17" t="s">
        <v>144</v>
      </c>
    </row>
    <row r="102" spans="2:10" x14ac:dyDescent="0.2">
      <c r="H102" s="92"/>
    </row>
    <row r="103" spans="2:10" x14ac:dyDescent="0.2">
      <c r="D103" s="2" t="s">
        <v>145</v>
      </c>
      <c r="E103" s="2"/>
      <c r="F103" s="2"/>
      <c r="G103" s="2"/>
      <c r="H103" s="91">
        <f>SUM(H99:H101)</f>
        <v>8.375</v>
      </c>
    </row>
    <row r="105" spans="2:10" x14ac:dyDescent="0.2">
      <c r="D105" s="19" t="s">
        <v>123</v>
      </c>
      <c r="E105" s="19"/>
      <c r="F105" s="19"/>
      <c r="G105" s="19"/>
      <c r="H105" s="19"/>
      <c r="I105" s="33">
        <f>(G96*H103)/100</f>
        <v>24.203917500000003</v>
      </c>
    </row>
    <row r="108" spans="2:10" x14ac:dyDescent="0.2">
      <c r="D108" s="44" t="s">
        <v>51</v>
      </c>
    </row>
  </sheetData>
  <sheetProtection algorithmName="SHA-512" hashValue="ZuTVlJkE1xR2o78LVrgT6QuiH2V4W0FijY9jpnM5MJgPpWL9PrHYXLjhMJql7YDhP3wFsyUITEC/QPpjKVnnmA==" saltValue="oyPZcmp7vxvMoijIz4ZWRQ==" spinCount="100000" sheet="1" objects="1" scenarios="1"/>
  <pageMargins left="0.7" right="0.7" top="0.75" bottom="0.75" header="0.3" footer="0.3"/>
  <pageSetup paperSize="9" scale="28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83AD5-2F42-B343-9AF0-322EBADB938A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147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148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45594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149</v>
      </c>
      <c r="B11" s="10"/>
      <c r="C11" s="10"/>
      <c r="D11" s="11"/>
    </row>
    <row r="12" spans="1:4" x14ac:dyDescent="0.2">
      <c r="A12" s="77">
        <v>7.2539999999999993E-2</v>
      </c>
      <c r="B12" s="10"/>
      <c r="C12" s="10"/>
      <c r="D12" s="11" t="s">
        <v>150</v>
      </c>
    </row>
    <row r="13" spans="1:4" x14ac:dyDescent="0.2">
      <c r="A13" s="13"/>
      <c r="B13" s="10"/>
      <c r="C13" s="10"/>
      <c r="D13" s="11"/>
    </row>
    <row r="14" spans="1:4" ht="17" x14ac:dyDescent="0.2">
      <c r="A14" s="15" t="s">
        <v>69</v>
      </c>
      <c r="B14" s="16">
        <f>C14*A12</f>
        <v>5730.66</v>
      </c>
      <c r="C14" s="16">
        <v>79000</v>
      </c>
      <c r="D14" s="17" t="s">
        <v>151</v>
      </c>
    </row>
    <row r="15" spans="1:4" x14ac:dyDescent="0.2">
      <c r="A15" s="15"/>
      <c r="B15" s="16"/>
      <c r="C15" s="16"/>
      <c r="D15" s="17"/>
    </row>
    <row r="16" spans="1:4" ht="17" x14ac:dyDescent="0.2">
      <c r="A16" s="15" t="s">
        <v>152</v>
      </c>
      <c r="B16" s="75">
        <f>C16*A12</f>
        <v>2901.6</v>
      </c>
      <c r="C16" s="75">
        <v>40000</v>
      </c>
      <c r="D16" s="17" t="s">
        <v>151</v>
      </c>
    </row>
    <row r="17" spans="1:4" x14ac:dyDescent="0.2">
      <c r="A17" s="15"/>
      <c r="B17" s="16"/>
      <c r="C17" s="16"/>
      <c r="D17" s="17"/>
    </row>
    <row r="18" spans="1:4" x14ac:dyDescent="0.2">
      <c r="A18" s="1" t="s">
        <v>71</v>
      </c>
      <c r="B18" s="16">
        <f>SUM(B14:B16)</f>
        <v>8632.26</v>
      </c>
      <c r="C18" s="16">
        <f>SUM(C14:C16)</f>
        <v>119000</v>
      </c>
      <c r="D18" s="17"/>
    </row>
    <row r="19" spans="1:4" x14ac:dyDescent="0.2">
      <c r="A19" s="15"/>
      <c r="B19" s="16"/>
      <c r="C19" s="16"/>
      <c r="D19" s="17"/>
    </row>
    <row r="20" spans="1:4" x14ac:dyDescent="0.2">
      <c r="A20" s="18" t="s">
        <v>13</v>
      </c>
      <c r="B20" s="16"/>
      <c r="C20" s="16"/>
      <c r="D20" s="17"/>
    </row>
    <row r="21" spans="1:4" x14ac:dyDescent="0.2">
      <c r="A21" s="15"/>
      <c r="B21" s="16"/>
      <c r="C21" s="16"/>
      <c r="D21" s="17"/>
    </row>
    <row r="22" spans="1:4" ht="34" x14ac:dyDescent="0.2">
      <c r="A22" s="15" t="s">
        <v>153</v>
      </c>
      <c r="B22" s="16">
        <f>-B86</f>
        <v>-580.31999999999994</v>
      </c>
      <c r="C22" s="16"/>
      <c r="D22" s="17" t="s">
        <v>154</v>
      </c>
    </row>
    <row r="23" spans="1:4" x14ac:dyDescent="0.2">
      <c r="A23" s="15"/>
      <c r="B23" s="16"/>
      <c r="C23" s="16"/>
      <c r="D23" s="17"/>
    </row>
    <row r="24" spans="1:4" x14ac:dyDescent="0.2">
      <c r="A24" s="4"/>
      <c r="B24" s="10"/>
      <c r="C24" s="10"/>
    </row>
    <row r="25" spans="1:4" x14ac:dyDescent="0.2">
      <c r="A25" s="19" t="s">
        <v>14</v>
      </c>
      <c r="B25" s="20">
        <f>B18-B86</f>
        <v>8051.9400000000005</v>
      </c>
      <c r="C25" s="20"/>
      <c r="D25" s="21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15</v>
      </c>
      <c r="B28" s="7"/>
      <c r="C28" s="7"/>
      <c r="D28" s="22"/>
    </row>
    <row r="29" spans="1:4" x14ac:dyDescent="0.2">
      <c r="A29" s="2" t="s">
        <v>16</v>
      </c>
      <c r="B29" s="3"/>
      <c r="C29" s="3"/>
      <c r="D29" s="23"/>
    </row>
    <row r="30" spans="1:4" x14ac:dyDescent="0.2">
      <c r="A30" s="12">
        <v>45291</v>
      </c>
      <c r="B30" s="25"/>
      <c r="C30" s="25"/>
      <c r="D30" s="25"/>
    </row>
    <row r="31" spans="1:4" x14ac:dyDescent="0.2">
      <c r="A31" s="13"/>
      <c r="B31" s="26"/>
      <c r="C31" s="26"/>
      <c r="D31" s="25"/>
    </row>
    <row r="32" spans="1:4" x14ac:dyDescent="0.2">
      <c r="A32" s="2" t="s">
        <v>9</v>
      </c>
      <c r="B32" s="25"/>
      <c r="C32" s="25"/>
      <c r="D32" s="25"/>
    </row>
    <row r="33" spans="1:4" x14ac:dyDescent="0.2">
      <c r="A33" s="27"/>
      <c r="B33" s="25"/>
      <c r="C33" s="25"/>
      <c r="D33" s="27"/>
    </row>
    <row r="34" spans="1:4" x14ac:dyDescent="0.2">
      <c r="A34" s="13"/>
      <c r="B34" s="25"/>
      <c r="C34" s="25"/>
      <c r="D34" s="25"/>
    </row>
    <row r="35" spans="1:4" ht="34" x14ac:dyDescent="0.2">
      <c r="A35" s="15" t="s">
        <v>20</v>
      </c>
      <c r="B35" s="28">
        <v>7000</v>
      </c>
      <c r="C35" s="28"/>
      <c r="D35" s="17" t="s">
        <v>155</v>
      </c>
    </row>
    <row r="36" spans="1:4" x14ac:dyDescent="0.2">
      <c r="A36" s="15" t="s">
        <v>22</v>
      </c>
      <c r="B36" s="94"/>
      <c r="C36" s="94"/>
      <c r="D36" s="17"/>
    </row>
    <row r="37" spans="1:4" x14ac:dyDescent="0.2">
      <c r="A37" s="1" t="s">
        <v>23</v>
      </c>
      <c r="B37" s="94"/>
      <c r="C37" s="94"/>
      <c r="D37" s="17"/>
    </row>
    <row r="38" spans="1:4" x14ac:dyDescent="0.2">
      <c r="A38" s="15"/>
      <c r="B38" s="94"/>
      <c r="C38" s="94"/>
      <c r="D38" s="11"/>
    </row>
    <row r="39" spans="1:4" x14ac:dyDescent="0.2">
      <c r="A39" s="1" t="s">
        <v>24</v>
      </c>
      <c r="B39" s="94"/>
      <c r="C39" s="94"/>
      <c r="D39" s="11"/>
    </row>
    <row r="40" spans="1:4" x14ac:dyDescent="0.2">
      <c r="A40" s="15"/>
      <c r="B40" s="94"/>
      <c r="C40" s="94"/>
      <c r="D40" s="11"/>
    </row>
    <row r="41" spans="1:4" x14ac:dyDescent="0.2">
      <c r="A41" s="15" t="s">
        <v>25</v>
      </c>
      <c r="B41" s="94"/>
      <c r="C41" s="94"/>
      <c r="D41" s="17"/>
    </row>
    <row r="42" spans="1:4" x14ac:dyDescent="0.2">
      <c r="A42" s="15" t="s">
        <v>26</v>
      </c>
      <c r="B42" s="94"/>
      <c r="C42" s="94"/>
      <c r="D42" s="11"/>
    </row>
    <row r="43" spans="1:4" x14ac:dyDescent="0.2">
      <c r="A43" s="15"/>
      <c r="B43" s="94"/>
      <c r="C43" s="94"/>
      <c r="D43" s="11"/>
    </row>
    <row r="44" spans="1:4" x14ac:dyDescent="0.2">
      <c r="A44" s="15" t="s">
        <v>27</v>
      </c>
      <c r="B44" s="94"/>
      <c r="C44" s="94"/>
      <c r="D44" s="11"/>
    </row>
    <row r="45" spans="1:4" x14ac:dyDescent="0.2">
      <c r="A45" s="15" t="s">
        <v>28</v>
      </c>
      <c r="B45" s="94"/>
      <c r="C45" s="94"/>
      <c r="D45" s="17"/>
    </row>
    <row r="46" spans="1:4" x14ac:dyDescent="0.2">
      <c r="A46" s="15" t="s">
        <v>29</v>
      </c>
      <c r="B46" s="94"/>
      <c r="C46" s="94"/>
      <c r="D46" s="11"/>
    </row>
    <row r="47" spans="1:4" x14ac:dyDescent="0.2">
      <c r="A47" s="15" t="s">
        <v>30</v>
      </c>
      <c r="B47" s="94"/>
      <c r="C47" s="94"/>
      <c r="D47" s="11"/>
    </row>
    <row r="48" spans="1:4" x14ac:dyDescent="0.2">
      <c r="A48" s="15"/>
      <c r="B48" s="94"/>
      <c r="C48" s="94"/>
      <c r="D48" s="11"/>
    </row>
    <row r="49" spans="1:4" x14ac:dyDescent="0.2">
      <c r="A49" s="15" t="s">
        <v>31</v>
      </c>
      <c r="B49" s="94"/>
      <c r="C49" s="94"/>
      <c r="D49" s="17"/>
    </row>
    <row r="50" spans="1:4" x14ac:dyDescent="0.2">
      <c r="A50" s="15" t="s">
        <v>32</v>
      </c>
      <c r="B50" s="94"/>
      <c r="C50" s="94"/>
      <c r="D50" s="11"/>
    </row>
    <row r="51" spans="1:4" x14ac:dyDescent="0.2">
      <c r="A51" s="15" t="s">
        <v>33</v>
      </c>
      <c r="B51" s="94"/>
      <c r="C51" s="94"/>
      <c r="D51" s="17"/>
    </row>
    <row r="52" spans="1:4" x14ac:dyDescent="0.2">
      <c r="A52" s="15" t="s">
        <v>34</v>
      </c>
      <c r="B52" s="94"/>
      <c r="C52" s="94"/>
      <c r="D52" s="17"/>
    </row>
    <row r="53" spans="1:4" x14ac:dyDescent="0.2">
      <c r="A53" s="15"/>
      <c r="B53" s="94"/>
      <c r="C53" s="94"/>
      <c r="D53" s="11"/>
    </row>
    <row r="54" spans="1:4" x14ac:dyDescent="0.2">
      <c r="A54" s="15" t="s">
        <v>35</v>
      </c>
      <c r="B54" s="94"/>
      <c r="C54" s="94"/>
      <c r="D54" s="17"/>
    </row>
    <row r="55" spans="1:4" x14ac:dyDescent="0.2">
      <c r="A55" s="15"/>
      <c r="B55" s="94"/>
      <c r="C55" s="94"/>
      <c r="D55" s="11"/>
    </row>
    <row r="56" spans="1:4" x14ac:dyDescent="0.2">
      <c r="A56" s="15" t="s">
        <v>36</v>
      </c>
      <c r="B56" s="94"/>
      <c r="C56" s="94"/>
      <c r="D56" s="11"/>
    </row>
    <row r="57" spans="1:4" x14ac:dyDescent="0.2">
      <c r="A57" s="29"/>
      <c r="B57" s="30"/>
      <c r="C57" s="30"/>
      <c r="D57" s="31"/>
    </row>
    <row r="58" spans="1:4" ht="34" x14ac:dyDescent="0.2">
      <c r="A58" s="32" t="s">
        <v>15</v>
      </c>
      <c r="B58" s="33">
        <v>1000</v>
      </c>
      <c r="C58" s="33"/>
      <c r="D58" s="95" t="s">
        <v>156</v>
      </c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5" t="s">
        <v>37</v>
      </c>
      <c r="B61" s="36">
        <f>ROUND((B25/B35),1)</f>
        <v>1.2</v>
      </c>
      <c r="C61" s="37"/>
      <c r="D61" s="10"/>
    </row>
    <row r="62" spans="1:4" x14ac:dyDescent="0.2">
      <c r="A62" s="35" t="s">
        <v>38</v>
      </c>
      <c r="B62" s="78" t="s">
        <v>88</v>
      </c>
      <c r="C62" s="96"/>
      <c r="D62" s="10"/>
    </row>
    <row r="63" spans="1:4" x14ac:dyDescent="0.2">
      <c r="A63" s="35" t="s">
        <v>39</v>
      </c>
      <c r="B63" s="36">
        <f>ROUND((B25/B58),1)</f>
        <v>8.1</v>
      </c>
      <c r="C63" s="37"/>
      <c r="D63" s="10"/>
    </row>
    <row r="66" spans="1:4" x14ac:dyDescent="0.2">
      <c r="A66" s="7" t="s">
        <v>40</v>
      </c>
      <c r="B66" s="8"/>
      <c r="C66" s="8"/>
      <c r="D66" s="9"/>
    </row>
    <row r="67" spans="1:4" x14ac:dyDescent="0.2">
      <c r="D67" s="10"/>
    </row>
    <row r="68" spans="1:4" x14ac:dyDescent="0.2">
      <c r="A68" s="15" t="s">
        <v>157</v>
      </c>
    </row>
    <row r="69" spans="1:4" x14ac:dyDescent="0.2">
      <c r="A69" t="s">
        <v>158</v>
      </c>
    </row>
    <row r="70" spans="1:4" x14ac:dyDescent="0.2">
      <c r="A70" t="s">
        <v>159</v>
      </c>
      <c r="D70" s="11"/>
    </row>
    <row r="71" spans="1:4" x14ac:dyDescent="0.2">
      <c r="D71" s="11"/>
    </row>
    <row r="72" spans="1:4" x14ac:dyDescent="0.2">
      <c r="A72" s="38"/>
      <c r="B72" s="38"/>
      <c r="C72" s="38"/>
      <c r="D72" s="9"/>
    </row>
    <row r="73" spans="1:4" x14ac:dyDescent="0.2">
      <c r="D73" s="39"/>
    </row>
    <row r="74" spans="1:4" x14ac:dyDescent="0.2">
      <c r="D74" s="39"/>
    </row>
    <row r="75" spans="1:4" x14ac:dyDescent="0.2">
      <c r="B75" s="3" t="s">
        <v>3</v>
      </c>
      <c r="C75" s="3" t="s">
        <v>148</v>
      </c>
    </row>
    <row r="76" spans="1:4" x14ac:dyDescent="0.2">
      <c r="B76" s="3"/>
      <c r="C76" s="3"/>
    </row>
    <row r="77" spans="1:4" x14ac:dyDescent="0.2">
      <c r="B77" s="5" t="s">
        <v>6</v>
      </c>
      <c r="C77" s="5" t="s">
        <v>6</v>
      </c>
    </row>
    <row r="78" spans="1:4" x14ac:dyDescent="0.2">
      <c r="B78" s="5"/>
      <c r="C78" s="5"/>
    </row>
    <row r="79" spans="1:4" x14ac:dyDescent="0.2">
      <c r="B79" s="40">
        <v>45594</v>
      </c>
      <c r="C79" s="40">
        <v>45594</v>
      </c>
    </row>
    <row r="80" spans="1:4" x14ac:dyDescent="0.2">
      <c r="A80" s="2" t="s">
        <v>149</v>
      </c>
      <c r="B80" s="5"/>
      <c r="C80" s="5"/>
    </row>
    <row r="81" spans="1:10" x14ac:dyDescent="0.2">
      <c r="A81" s="41">
        <f>A12</f>
        <v>7.2539999999999993E-2</v>
      </c>
      <c r="B81" s="5"/>
      <c r="C81" s="5"/>
      <c r="D81" s="11" t="s">
        <v>150</v>
      </c>
    </row>
    <row r="83" spans="1:10" ht="17" x14ac:dyDescent="0.2">
      <c r="A83" s="15" t="s">
        <v>46</v>
      </c>
      <c r="B83" s="16">
        <f>C83*A81</f>
        <v>1233.1799999999998</v>
      </c>
      <c r="C83" s="16">
        <v>17000</v>
      </c>
      <c r="D83" s="17" t="s">
        <v>151</v>
      </c>
    </row>
    <row r="84" spans="1:10" x14ac:dyDescent="0.2">
      <c r="A84" s="15" t="s">
        <v>48</v>
      </c>
      <c r="B84" s="16"/>
      <c r="C84" s="16"/>
      <c r="D84" s="17"/>
    </row>
    <row r="85" spans="1:10" ht="17" x14ac:dyDescent="0.2">
      <c r="A85" t="s">
        <v>49</v>
      </c>
      <c r="B85" s="30">
        <f>C85*A81</f>
        <v>-652.8599999999999</v>
      </c>
      <c r="C85" s="30">
        <v>-9000</v>
      </c>
      <c r="D85" s="17" t="s">
        <v>151</v>
      </c>
    </row>
    <row r="86" spans="1:10" x14ac:dyDescent="0.2">
      <c r="A86" s="2" t="s">
        <v>153</v>
      </c>
      <c r="B86" s="43">
        <f>SUM(B83:B85)</f>
        <v>580.31999999999994</v>
      </c>
      <c r="C86" s="43">
        <f>SUM(C83:C85)</f>
        <v>8000</v>
      </c>
    </row>
    <row r="89" spans="1:10" x14ac:dyDescent="0.2">
      <c r="A89" s="44" t="s">
        <v>51</v>
      </c>
    </row>
    <row r="93" spans="1:10" x14ac:dyDescent="0.2">
      <c r="F93" s="17"/>
      <c r="G93" s="17"/>
      <c r="H93" s="17"/>
      <c r="I93" s="17"/>
      <c r="J93" s="17"/>
    </row>
    <row r="96" spans="1:10" x14ac:dyDescent="0.2">
      <c r="B96" s="45"/>
      <c r="C96" s="45"/>
    </row>
    <row r="97" spans="2:3" x14ac:dyDescent="0.2">
      <c r="B97" s="45"/>
      <c r="C97" s="45"/>
    </row>
  </sheetData>
  <sheetProtection algorithmName="SHA-512" hashValue="qdlEfqHBArQI+cvWwf+e6xjaMK2VctjbB86fAzqedILcZVi+cl6xxow8M22cy0KvssUcq+I0jdvc2IozRxHEkg==" saltValue="+l2lLIO9/W1G+F+m8F0Sl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6E70C-DE73-3246-A5F2-0C3A733436D4}">
  <sheetPr>
    <pageSetUpPr fitToPage="1"/>
  </sheetPr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160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5" t="s">
        <v>69</v>
      </c>
      <c r="B12" s="16">
        <f>6565-750</f>
        <v>5815</v>
      </c>
      <c r="C12" s="17" t="s">
        <v>161</v>
      </c>
    </row>
    <row r="13" spans="1:3" x14ac:dyDescent="0.2">
      <c r="A13" s="15"/>
      <c r="B13" s="16"/>
      <c r="C13" s="17"/>
    </row>
    <row r="14" spans="1:3" ht="34" x14ac:dyDescent="0.2">
      <c r="A14" s="15" t="s">
        <v>162</v>
      </c>
      <c r="B14" s="16">
        <v>1606</v>
      </c>
      <c r="C14" s="17" t="s">
        <v>163</v>
      </c>
    </row>
    <row r="15" spans="1:3" x14ac:dyDescent="0.2">
      <c r="A15" s="15"/>
      <c r="B15" s="16"/>
      <c r="C15" s="17"/>
    </row>
    <row r="16" spans="1:3" ht="17" x14ac:dyDescent="0.2">
      <c r="A16" s="15" t="s">
        <v>95</v>
      </c>
      <c r="B16" s="75">
        <v>500</v>
      </c>
      <c r="C16" s="17" t="s">
        <v>164</v>
      </c>
    </row>
    <row r="17" spans="1:3" x14ac:dyDescent="0.2">
      <c r="A17" s="15"/>
      <c r="B17" s="16"/>
      <c r="C17" s="17"/>
    </row>
    <row r="18" spans="1:3" x14ac:dyDescent="0.2">
      <c r="A18" s="1" t="s">
        <v>71</v>
      </c>
      <c r="B18" s="97">
        <f>SUM(B12:B16)</f>
        <v>7921</v>
      </c>
      <c r="C18" s="17"/>
    </row>
    <row r="19" spans="1:3" x14ac:dyDescent="0.2">
      <c r="A19" s="15"/>
      <c r="B19" s="16"/>
      <c r="C19" s="17"/>
    </row>
    <row r="20" spans="1:3" x14ac:dyDescent="0.2">
      <c r="A20" s="18" t="s">
        <v>13</v>
      </c>
      <c r="B20" s="16"/>
      <c r="C20" s="17"/>
    </row>
    <row r="21" spans="1:3" x14ac:dyDescent="0.2">
      <c r="A21" s="15"/>
      <c r="B21" s="16"/>
      <c r="C21" s="17"/>
    </row>
    <row r="22" spans="1:3" ht="17" x14ac:dyDescent="0.2">
      <c r="A22" s="15" t="s">
        <v>74</v>
      </c>
      <c r="B22" s="16">
        <f>-B87</f>
        <v>-172</v>
      </c>
      <c r="C22" s="17" t="s">
        <v>165</v>
      </c>
    </row>
    <row r="23" spans="1:3" x14ac:dyDescent="0.2">
      <c r="A23" s="15"/>
      <c r="B23" s="16"/>
      <c r="C23" s="17"/>
    </row>
    <row r="24" spans="1:3" x14ac:dyDescent="0.2">
      <c r="A24" s="4"/>
      <c r="B24" s="10"/>
    </row>
    <row r="25" spans="1:3" x14ac:dyDescent="0.2">
      <c r="A25" s="19" t="s">
        <v>14</v>
      </c>
      <c r="B25" s="20">
        <f>B18-B87</f>
        <v>7749</v>
      </c>
      <c r="C25" s="21"/>
    </row>
    <row r="26" spans="1:3" x14ac:dyDescent="0.2">
      <c r="A26" s="2"/>
      <c r="B26" s="98"/>
    </row>
    <row r="27" spans="1:3" x14ac:dyDescent="0.2">
      <c r="A27" s="2"/>
    </row>
    <row r="28" spans="1:3" x14ac:dyDescent="0.2">
      <c r="A28" s="7" t="s">
        <v>15</v>
      </c>
      <c r="B28" s="7"/>
      <c r="C28" s="22"/>
    </row>
    <row r="29" spans="1:3" x14ac:dyDescent="0.2">
      <c r="A29" s="2" t="s">
        <v>16</v>
      </c>
      <c r="B29" s="3"/>
      <c r="C29" s="23"/>
    </row>
    <row r="30" spans="1:3" x14ac:dyDescent="0.2">
      <c r="A30" s="12">
        <v>45291</v>
      </c>
      <c r="B30" s="25"/>
      <c r="C30" s="25"/>
    </row>
    <row r="31" spans="1:3" x14ac:dyDescent="0.2">
      <c r="A31" s="13"/>
      <c r="B31" s="26"/>
      <c r="C31" s="25"/>
    </row>
    <row r="32" spans="1:3" x14ac:dyDescent="0.2">
      <c r="A32" s="2" t="s">
        <v>9</v>
      </c>
      <c r="B32" s="25"/>
      <c r="C32" s="25"/>
    </row>
    <row r="33" spans="1:3" x14ac:dyDescent="0.2">
      <c r="A33" s="27"/>
      <c r="B33" s="25"/>
      <c r="C33" s="27"/>
    </row>
    <row r="34" spans="1:3" x14ac:dyDescent="0.2">
      <c r="A34" s="13"/>
      <c r="B34" s="25"/>
      <c r="C34" s="25"/>
    </row>
    <row r="35" spans="1:3" ht="17" x14ac:dyDescent="0.2">
      <c r="A35" s="15" t="s">
        <v>20</v>
      </c>
      <c r="B35" s="28">
        <v>3200</v>
      </c>
      <c r="C35" s="17" t="s">
        <v>166</v>
      </c>
    </row>
    <row r="36" spans="1:3" x14ac:dyDescent="0.2">
      <c r="A36" s="15" t="s">
        <v>22</v>
      </c>
      <c r="B36" s="28"/>
      <c r="C36" s="17"/>
    </row>
    <row r="37" spans="1:3" ht="17" x14ac:dyDescent="0.2">
      <c r="A37" s="1" t="s">
        <v>23</v>
      </c>
      <c r="B37" s="28">
        <v>950</v>
      </c>
      <c r="C37" s="17" t="s">
        <v>166</v>
      </c>
    </row>
    <row r="38" spans="1:3" x14ac:dyDescent="0.2">
      <c r="A38" s="15"/>
      <c r="B38" s="28"/>
      <c r="C38" s="11"/>
    </row>
    <row r="39" spans="1:3" x14ac:dyDescent="0.2">
      <c r="A39" s="1" t="s">
        <v>24</v>
      </c>
      <c r="B39" s="28"/>
      <c r="C39" s="11"/>
    </row>
    <row r="40" spans="1:3" x14ac:dyDescent="0.2">
      <c r="A40" s="15"/>
      <c r="B40" s="28"/>
      <c r="C40" s="11"/>
    </row>
    <row r="41" spans="1:3" x14ac:dyDescent="0.2">
      <c r="A41" s="15" t="s">
        <v>25</v>
      </c>
      <c r="B41" s="28"/>
      <c r="C41" s="17"/>
    </row>
    <row r="42" spans="1:3" x14ac:dyDescent="0.2">
      <c r="A42" s="15" t="s">
        <v>26</v>
      </c>
      <c r="B42" s="28"/>
      <c r="C42" s="11"/>
    </row>
    <row r="43" spans="1:3" x14ac:dyDescent="0.2">
      <c r="A43" s="15"/>
      <c r="B43" s="28"/>
      <c r="C43" s="11"/>
    </row>
    <row r="44" spans="1:3" x14ac:dyDescent="0.2">
      <c r="A44" s="15" t="s">
        <v>27</v>
      </c>
      <c r="B44" s="28"/>
      <c r="C44" s="11"/>
    </row>
    <row r="45" spans="1:3" ht="34" x14ac:dyDescent="0.2">
      <c r="A45" s="15" t="s">
        <v>167</v>
      </c>
      <c r="B45" s="28">
        <v>-100</v>
      </c>
      <c r="C45" s="17" t="s">
        <v>168</v>
      </c>
    </row>
    <row r="46" spans="1:3" x14ac:dyDescent="0.2">
      <c r="A46" s="15" t="s">
        <v>29</v>
      </c>
      <c r="B46" s="28"/>
      <c r="C46" s="11"/>
    </row>
    <row r="47" spans="1:3" x14ac:dyDescent="0.2">
      <c r="A47" s="15" t="s">
        <v>30</v>
      </c>
      <c r="B47" s="28"/>
      <c r="C47" s="11"/>
    </row>
    <row r="48" spans="1:3" x14ac:dyDescent="0.2">
      <c r="A48" s="15"/>
      <c r="B48" s="28"/>
      <c r="C48" s="11"/>
    </row>
    <row r="49" spans="1:3" x14ac:dyDescent="0.2">
      <c r="A49" s="15" t="s">
        <v>31</v>
      </c>
      <c r="B49" s="28"/>
      <c r="C49" s="17"/>
    </row>
    <row r="50" spans="1:3" x14ac:dyDescent="0.2">
      <c r="A50" s="15" t="s">
        <v>32</v>
      </c>
      <c r="B50" s="28"/>
      <c r="C50" s="11"/>
    </row>
    <row r="51" spans="1:3" x14ac:dyDescent="0.2">
      <c r="A51" s="15" t="s">
        <v>33</v>
      </c>
      <c r="B51" s="28"/>
      <c r="C51" s="17"/>
    </row>
    <row r="52" spans="1:3" ht="17" x14ac:dyDescent="0.2">
      <c r="A52" s="15" t="s">
        <v>34</v>
      </c>
      <c r="B52" s="28">
        <v>10.58</v>
      </c>
      <c r="C52" s="17" t="s">
        <v>169</v>
      </c>
    </row>
    <row r="53" spans="1:3" x14ac:dyDescent="0.2">
      <c r="A53" s="15"/>
      <c r="B53" s="28"/>
      <c r="C53" s="11"/>
    </row>
    <row r="54" spans="1:3" ht="17" x14ac:dyDescent="0.2">
      <c r="A54" s="15" t="s">
        <v>35</v>
      </c>
      <c r="B54" s="28">
        <v>84.786000000000001</v>
      </c>
      <c r="C54" s="17" t="s">
        <v>169</v>
      </c>
    </row>
    <row r="55" spans="1:3" x14ac:dyDescent="0.2">
      <c r="A55" s="15"/>
      <c r="B55" s="28"/>
      <c r="C55" s="11"/>
    </row>
    <row r="56" spans="1:3" x14ac:dyDescent="0.2">
      <c r="A56" s="15" t="s">
        <v>36</v>
      </c>
      <c r="B56" s="28">
        <f>SUM(B41:B54)</f>
        <v>-4.6340000000000003</v>
      </c>
      <c r="C56" s="11"/>
    </row>
    <row r="57" spans="1:3" x14ac:dyDescent="0.2">
      <c r="A57" s="29"/>
      <c r="B57" s="30"/>
      <c r="C57" s="31"/>
    </row>
    <row r="58" spans="1:3" x14ac:dyDescent="0.2">
      <c r="A58" s="32" t="s">
        <v>15</v>
      </c>
      <c r="B58" s="33">
        <f>B37+B56</f>
        <v>945.36599999999999</v>
      </c>
      <c r="C58" s="34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37</v>
      </c>
      <c r="B61" s="36">
        <f>ROUND((B25/B35),1)</f>
        <v>2.4</v>
      </c>
      <c r="C61" s="10"/>
    </row>
    <row r="62" spans="1:3" x14ac:dyDescent="0.2">
      <c r="A62" s="35" t="s">
        <v>38</v>
      </c>
      <c r="B62" s="36">
        <f>ROUND((B25/B37),1)</f>
        <v>8.1999999999999993</v>
      </c>
      <c r="C62" s="10"/>
    </row>
    <row r="63" spans="1:3" x14ac:dyDescent="0.2">
      <c r="A63" s="35" t="s">
        <v>39</v>
      </c>
      <c r="B63" s="36">
        <f>ROUND((B25/B58),1)</f>
        <v>8.1999999999999993</v>
      </c>
      <c r="C63" s="10"/>
    </row>
    <row r="66" spans="1:3" x14ac:dyDescent="0.2">
      <c r="A66" s="7" t="s">
        <v>40</v>
      </c>
      <c r="B66" s="8"/>
      <c r="C66" s="9"/>
    </row>
    <row r="67" spans="1:3" x14ac:dyDescent="0.2">
      <c r="C67" s="10"/>
    </row>
    <row r="68" spans="1:3" x14ac:dyDescent="0.2">
      <c r="A68" s="15" t="s">
        <v>170</v>
      </c>
    </row>
    <row r="69" spans="1:3" x14ac:dyDescent="0.2">
      <c r="A69" t="s">
        <v>171</v>
      </c>
    </row>
    <row r="70" spans="1:3" x14ac:dyDescent="0.2">
      <c r="A70" s="15" t="s">
        <v>172</v>
      </c>
    </row>
    <row r="71" spans="1:3" x14ac:dyDescent="0.2">
      <c r="A71" t="s">
        <v>173</v>
      </c>
      <c r="C71" s="11"/>
    </row>
    <row r="72" spans="1:3" x14ac:dyDescent="0.2">
      <c r="C72" s="11"/>
    </row>
    <row r="73" spans="1:3" x14ac:dyDescent="0.2">
      <c r="A73" s="38"/>
      <c r="B73" s="38"/>
      <c r="C73" s="9"/>
    </row>
    <row r="74" spans="1:3" x14ac:dyDescent="0.2">
      <c r="C74" s="39"/>
    </row>
    <row r="75" spans="1:3" x14ac:dyDescent="0.2">
      <c r="C75" s="3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6</v>
      </c>
    </row>
    <row r="79" spans="1:3" x14ac:dyDescent="0.2">
      <c r="B79" s="5"/>
    </row>
    <row r="80" spans="1:3" x14ac:dyDescent="0.2">
      <c r="B80" s="40">
        <v>45594</v>
      </c>
    </row>
    <row r="81" spans="1:9" x14ac:dyDescent="0.2">
      <c r="A81" s="2" t="s">
        <v>9</v>
      </c>
      <c r="B81" s="5"/>
    </row>
    <row r="82" spans="1:9" x14ac:dyDescent="0.2">
      <c r="A82" s="41"/>
      <c r="B82" s="5"/>
    </row>
    <row r="84" spans="1:9" ht="17" x14ac:dyDescent="0.2">
      <c r="A84" s="15" t="s">
        <v>174</v>
      </c>
      <c r="B84" s="16">
        <v>172</v>
      </c>
      <c r="C84" s="17" t="s">
        <v>164</v>
      </c>
    </row>
    <row r="85" spans="1:9" x14ac:dyDescent="0.2">
      <c r="A85" s="15" t="s">
        <v>48</v>
      </c>
      <c r="B85" s="16"/>
      <c r="C85" s="17"/>
    </row>
    <row r="86" spans="1:9" x14ac:dyDescent="0.2">
      <c r="A86" t="s">
        <v>49</v>
      </c>
      <c r="B86" s="30"/>
      <c r="C86" s="17"/>
    </row>
    <row r="87" spans="1:9" x14ac:dyDescent="0.2">
      <c r="A87" s="2" t="s">
        <v>74</v>
      </c>
      <c r="B87" s="43">
        <f>SUM(B84:B86)</f>
        <v>172</v>
      </c>
    </row>
    <row r="90" spans="1:9" x14ac:dyDescent="0.2">
      <c r="A90" s="44" t="s">
        <v>51</v>
      </c>
    </row>
    <row r="94" spans="1:9" x14ac:dyDescent="0.2">
      <c r="E94" s="17"/>
      <c r="F94" s="17"/>
      <c r="G94" s="17"/>
      <c r="H94" s="17"/>
      <c r="I94" s="17"/>
    </row>
    <row r="97" spans="2:2" x14ac:dyDescent="0.2">
      <c r="B97" s="45"/>
    </row>
    <row r="98" spans="2:2" x14ac:dyDescent="0.2">
      <c r="B98" s="45"/>
    </row>
  </sheetData>
  <sheetProtection algorithmName="SHA-512" hashValue="yUgJME8mYpV6HMh8Lv0XX7VnqCTL+gaoNMkZsgI+5UDrGkURMH9s8BeHtuDwGaJps1/IkQrjcd10V8pWF7kZEA==" saltValue="u/hmTLIhAj35CUo0B47vgg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Freezertech 040124</vt:lpstr>
      <vt:lpstr>Scott Direct 060324</vt:lpstr>
      <vt:lpstr>Plastic and Rub Grp Hold 300424</vt:lpstr>
      <vt:lpstr>Colson X-Cel 050624</vt:lpstr>
      <vt:lpstr>Lymington Holdings 050824</vt:lpstr>
      <vt:lpstr>Magsputter 140824</vt:lpstr>
      <vt:lpstr>The Sempre Group Hold 101024</vt:lpstr>
      <vt:lpstr>Semmco Group 291024</vt:lpstr>
      <vt:lpstr>InspecVision 291024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2025-05-23T10:11:48Z</dcterms:created>
  <dcterms:modified xsi:type="dcterms:W3CDTF">2025-05-23T10:50:27Z</dcterms:modified>
</cp:coreProperties>
</file>