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Financials (excl. banks)/"/>
    </mc:Choice>
  </mc:AlternateContent>
  <xr:revisionPtr revIDLastSave="0" documentId="13_ncr:1_{2CC72B67-D8F3-2C43-B246-7AEAE0FD70BC}" xr6:coauthVersionLast="47" xr6:coauthVersionMax="47" xr10:uidLastSave="{00000000-0000-0000-0000-000000000000}"/>
  <workbookProtection workbookAlgorithmName="SHA-512" workbookHashValue="xlqIAA1iQmFq9ejl1/7ERWkTe70eHvFH8s62/Zse6yl+zHNKUWhDYw8SsG4vGZ7lbvp60F09zZpmv9CjztOgVA==" workbookSaltValue="GOWwADQI/sr+yN4SMNI+/A==" workbookSpinCount="100000" lockStructure="1"/>
  <bookViews>
    <workbookView xWindow="780" yWindow="1000" windowWidth="27640" windowHeight="15760" xr2:uid="{34DA10ED-B598-B84B-AD9B-9E03E5896678}"/>
  </bookViews>
  <sheets>
    <sheet name="Paladin Holdings 220324" sheetId="1" r:id="rId1"/>
    <sheet name="Hilton-Baird 110524" sheetId="2" r:id="rId2"/>
    <sheet name="Momentum Broker Sol 310724" sheetId="3" r:id="rId3"/>
    <sheet name="Lilley Plummer Hold 281024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4" l="1"/>
  <c r="B24" i="4"/>
  <c r="B17" i="3"/>
  <c r="B25" i="3"/>
  <c r="B89" i="2"/>
  <c r="B16" i="2"/>
  <c r="B24" i="2" s="1"/>
  <c r="B89" i="1"/>
  <c r="B20" i="1"/>
  <c r="B86" i="4"/>
  <c r="B21" i="4"/>
  <c r="B12" i="4"/>
  <c r="B84" i="3"/>
  <c r="B87" i="3" s="1"/>
  <c r="B56" i="3"/>
  <c r="B58" i="3" s="1"/>
  <c r="F136" i="1"/>
  <c r="G113" i="1"/>
  <c r="G114" i="1" s="1"/>
  <c r="F113" i="1"/>
  <c r="F112" i="1"/>
  <c r="F100" i="1"/>
  <c r="G99" i="1" s="1"/>
  <c r="E93" i="1"/>
  <c r="C56" i="1"/>
  <c r="C58" i="1" s="1"/>
  <c r="B54" i="1"/>
  <c r="B52" i="1"/>
  <c r="B47" i="1"/>
  <c r="B46" i="1"/>
  <c r="B45" i="1"/>
  <c r="B44" i="1"/>
  <c r="B42" i="1"/>
  <c r="B41" i="1"/>
  <c r="B33" i="1"/>
  <c r="B31" i="1"/>
  <c r="B62" i="2" l="1"/>
  <c r="B60" i="2"/>
  <c r="F114" i="1"/>
  <c r="F118" i="1" s="1"/>
  <c r="B56" i="1"/>
  <c r="B58" i="1" s="1"/>
  <c r="B63" i="1" s="1"/>
  <c r="B62" i="4"/>
  <c r="B60" i="4"/>
  <c r="B22" i="3"/>
  <c r="C62" i="1"/>
  <c r="B62" i="1"/>
  <c r="C61" i="1"/>
  <c r="B61" i="1"/>
  <c r="C63" i="1"/>
  <c r="G95" i="1"/>
  <c r="G96" i="1"/>
  <c r="G116" i="1" s="1"/>
  <c r="G118" i="1" s="1"/>
  <c r="B17" i="1"/>
  <c r="G97" i="1"/>
  <c r="G98" i="1"/>
  <c r="G100" i="1" l="1"/>
  <c r="B63" i="3"/>
  <c r="B62" i="3"/>
  <c r="B61" i="3"/>
</calcChain>
</file>

<file path=xl/sharedStrings.xml><?xml version="1.0" encoding="utf-8"?>
<sst xmlns="http://schemas.openxmlformats.org/spreadsheetml/2006/main" count="419" uniqueCount="227">
  <si>
    <t>Target Company</t>
  </si>
  <si>
    <t>Paladin Holdings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</si>
  <si>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</si>
  <si>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</si>
  <si>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</si>
  <si>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</si>
  <si>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</si>
  <si>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</si>
  <si>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</si>
  <si>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Specialist Risk Investment Limited Annual Report and Consolidated Financial Statements for the year ended 31/12/2023; note 34 Non adjusting events after the financial period; initial consideration which excludes any earn-out</t>
  </si>
  <si>
    <t>Adjustments:</t>
  </si>
  <si>
    <t>Net debt - as at 31/12/2022</t>
  </si>
  <si>
    <t>EV</t>
  </si>
  <si>
    <t>Normalised EBITDA</t>
  </si>
  <si>
    <t>Reporting Date:</t>
  </si>
  <si>
    <t xml:space="preserve">Source: 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</si>
  <si>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</si>
  <si>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</si>
  <si>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</si>
  <si>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</si>
  <si>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</si>
  <si>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</si>
  <si>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</si>
  <si>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</si>
  <si>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Investment income</t>
  </si>
  <si>
    <t>Share based payments</t>
  </si>
  <si>
    <t>Exceptional items</t>
  </si>
  <si>
    <t>Integration and restructuring costs</t>
  </si>
  <si>
    <t>M&amp;A and related operations</t>
  </si>
  <si>
    <t>Acquisition costs</t>
  </si>
  <si>
    <t>Other cost adjusting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</si>
  <si>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</si>
  <si>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</si>
  <si>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</si>
  <si>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</si>
  <si>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</si>
  <si>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</si>
  <si>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</si>
  <si>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</si>
  <si>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</si>
  <si>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</si>
  <si>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Brian Marsh Enterprises Limited financial statements for the year ended 31/01/2024</t>
  </si>
  <si>
    <t>Specialist Risk Investment Limited Annual Report and Consolidated Financial Statements for the year ended 31/12/2023</t>
  </si>
  <si>
    <t>Specialist Risk Group Limited news release dated 07/12/2023</t>
  </si>
  <si>
    <t>B.P. Marsh &amp; Partners plc press release dated 23/10/2024</t>
  </si>
  <si>
    <t>Paladin Holdings Limited CS01 notice dated 24/06/2024</t>
  </si>
  <si>
    <t>Cash and cash Equivalents</t>
  </si>
  <si>
    <t>Bank debt</t>
  </si>
  <si>
    <t>Lease Liabilities</t>
  </si>
  <si>
    <t>Net debt</t>
  </si>
  <si>
    <t>© 2025 Business Valuation Benchmarks Ltd</t>
  </si>
  <si>
    <t>List of Shareholders as at 23/06/2023</t>
  </si>
  <si>
    <t>No. of shares</t>
  </si>
  <si>
    <t>B.P. Marsh &amp; Company Limited</t>
  </si>
  <si>
    <t>Brian Marsh Enterprises Ltd</t>
  </si>
  <si>
    <t>A. Wallas</t>
  </si>
  <si>
    <t>R. Cottingham</t>
  </si>
  <si>
    <t>T. Cottingham</t>
  </si>
  <si>
    <t>Source: Paladin Holdings Limited CS01 notice dated 24/06/2024</t>
  </si>
  <si>
    <t>Analysis of consideration</t>
  </si>
  <si>
    <t>Seller:</t>
  </si>
  <si>
    <r>
      <t xml:space="preserve">Consideration </t>
    </r>
    <r>
      <rPr>
        <vertAlign val="superscript"/>
        <sz val="11"/>
        <color theme="1"/>
        <rFont val="Calibri (Body)"/>
      </rPr>
      <t>1</t>
    </r>
  </si>
  <si>
    <t>Deferred contingent consideration</t>
  </si>
  <si>
    <t>Note: Deferred consideration for Brian Marsh disposal is shown at 75% to discount it from full value</t>
  </si>
  <si>
    <t>Total consideration</t>
  </si>
  <si>
    <t>Percentage disposed</t>
  </si>
  <si>
    <t>Implied Value</t>
  </si>
  <si>
    <t>Total Estimated Transaction Costs</t>
  </si>
  <si>
    <t>For a transaction involving £42.1 million upfront cash proceeds and £17.8 million contingent consideration, the total costs can be summarised as follows:</t>
  </si>
  <si>
    <t>Cost Category</t>
  </si>
  <si>
    <t>Estimated Range (£)</t>
  </si>
  <si>
    <t>Legal Fees</t>
  </si>
  <si>
    <t>£200,000–£600,000</t>
  </si>
  <si>
    <t>Financial Advisory</t>
  </si>
  <si>
    <t>£299,500–£1,198,000</t>
  </si>
  <si>
    <t>Vendor Due Diligence</t>
  </si>
  <si>
    <t>£100,000–£250,000</t>
  </si>
  <si>
    <t>Contingent Structuring</t>
  </si>
  <si>
    <t>£50,000–£150,000</t>
  </si>
  <si>
    <t>Regulatory Compliance</t>
  </si>
  <si>
    <t>£10,000–£50,000</t>
  </si>
  <si>
    <t>Marketing/Preparation</t>
  </si>
  <si>
    <t>£15,000–£50,000</t>
  </si>
  <si>
    <t>Management Payouts</t>
  </si>
  <si>
    <t>£150,000–£500,000</t>
  </si>
  <si>
    <t>Tax Advisory</t>
  </si>
  <si>
    <t>£30,000–£100,000</t>
  </si>
  <si>
    <t>Miscellaneous Costs</t>
  </si>
  <si>
    <t>£10,000–£30,000</t>
  </si>
  <si>
    <t>Total</t>
  </si>
  <si>
    <t>£864,500–£2,928,000+</t>
  </si>
  <si>
    <t>Average ('000s)</t>
  </si>
  <si>
    <t>Source: BVB research using Open AI ChatGPT</t>
  </si>
  <si>
    <t>Question:</t>
  </si>
  <si>
    <r>
      <t xml:space="preserve">When a </t>
    </r>
    <r>
      <rPr>
        <b/>
        <sz val="11"/>
        <color theme="1"/>
        <rFont val="Calibri"/>
        <family val="2"/>
        <scheme val="minor"/>
      </rPr>
      <t>private equity (PE) firm</t>
    </r>
    <r>
      <rPr>
        <sz val="12"/>
        <color theme="1"/>
        <rFont val="Calibri"/>
        <family val="2"/>
        <scheme val="minor"/>
      </rPr>
      <t xml:space="preserve"> sells to another PE firm (typically a </t>
    </r>
    <r>
      <rPr>
        <b/>
        <sz val="11"/>
        <color theme="1"/>
        <rFont val="Calibri"/>
        <family val="2"/>
        <scheme val="minor"/>
      </rPr>
      <t>secondary buyout</t>
    </r>
    <r>
      <rPr>
        <sz val="12"/>
        <color theme="1"/>
        <rFont val="Calibri"/>
        <family val="2"/>
        <scheme val="minor"/>
      </rPr>
      <t xml:space="preserve">) with an initial cash payment of </t>
    </r>
    <r>
      <rPr>
        <b/>
        <sz val="11"/>
        <color theme="1"/>
        <rFont val="Calibri"/>
        <family val="2"/>
        <scheme val="minor"/>
      </rPr>
      <t>£42.1 million net of transaction fees</t>
    </r>
    <r>
      <rPr>
        <sz val="12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£17.8 million in deferred contingent consideration</t>
    </r>
    <r>
      <rPr>
        <sz val="12"/>
        <color theme="1"/>
        <rFont val="Calibri"/>
        <family val="2"/>
        <scheme val="minor"/>
      </rPr>
      <t>, the transaction costs involve several nuanced categories. Here's a detailed breakdown tailored to this specific scenario:</t>
    </r>
  </si>
  <si>
    <t>Answer</t>
  </si>
  <si>
    <t>1. Legal Fees</t>
  </si>
  <si>
    <r>
      <t>Key Drivers</t>
    </r>
    <r>
      <rPr>
        <sz val="12"/>
        <color theme="1"/>
        <rFont val="Calibri"/>
        <family val="2"/>
        <scheme val="minor"/>
      </rPr>
      <t>:</t>
    </r>
  </si>
  <si>
    <r>
      <t xml:space="preserve">Drafting and negotiating the </t>
    </r>
    <r>
      <rPr>
        <b/>
        <sz val="11"/>
        <color theme="1"/>
        <rFont val="Calibri"/>
        <family val="2"/>
        <scheme val="minor"/>
      </rPr>
      <t>Sale and Purchase Agreement (SPA)</t>
    </r>
    <r>
      <rPr>
        <sz val="12"/>
        <color theme="1"/>
        <rFont val="Calibri"/>
        <family val="2"/>
        <scheme val="minor"/>
      </rPr>
      <t>, particularly the clauses defining contingent consideration (earnouts).</t>
    </r>
  </si>
  <si>
    <t>Addressing warranties, indemnities, and representations, which are often more detailed in PE-to-PE transactions.</t>
  </si>
  <si>
    <t>Handling any pre-closing restructuring (e.g., debt settlement or carve-outs).</t>
  </si>
  <si>
    <r>
      <t>Estimate</t>
    </r>
    <r>
      <rPr>
        <sz val="12"/>
        <color theme="1"/>
        <rFont val="Calibri"/>
        <family val="2"/>
        <scheme val="minor"/>
      </rPr>
      <t>:</t>
    </r>
  </si>
  <si>
    <r>
      <t>£200,000–£600,000</t>
    </r>
    <r>
      <rPr>
        <sz val="12"/>
        <color theme="1"/>
        <rFont val="Calibri"/>
        <family val="2"/>
        <scheme val="minor"/>
      </rPr>
      <t>, depending on:</t>
    </r>
  </si>
  <si>
    <t>The complexity of the contingent consideration.</t>
  </si>
  <si>
    <t>Cross-border legal issues, if applicable.</t>
  </si>
  <si>
    <t>Volume of negotiations and potential disputes.</t>
  </si>
  <si>
    <t>2. Financial Advisory and Investment Banking Fees</t>
  </si>
  <si>
    <t>Providing valuation advice, especially around contingent consideration.</t>
  </si>
  <si>
    <t>Structuring the deal for tax efficiency and maximum upfront proceeds.</t>
  </si>
  <si>
    <t>Running a competitive auction (if multiple buyers are involved).</t>
  </si>
  <si>
    <t>Success-based fees, typically a percentage of the total transaction value (including contingent elements).</t>
  </si>
  <si>
    <r>
      <t>Fee Structure</t>
    </r>
    <r>
      <rPr>
        <sz val="12"/>
        <color theme="1"/>
        <rFont val="Calibri"/>
        <family val="2"/>
        <scheme val="minor"/>
      </rPr>
      <t>:</t>
    </r>
  </si>
  <si>
    <r>
      <t>0.5%–2%</t>
    </r>
    <r>
      <rPr>
        <sz val="12"/>
        <color theme="1"/>
        <rFont val="Calibri"/>
        <family val="2"/>
        <scheme val="minor"/>
      </rPr>
      <t xml:space="preserve"> of total deal value, including contingent consideration.</t>
    </r>
  </si>
  <si>
    <r>
      <t xml:space="preserve">On </t>
    </r>
    <r>
      <rPr>
        <b/>
        <sz val="11"/>
        <color theme="1"/>
        <rFont val="Calibri"/>
        <family val="2"/>
        <scheme val="minor"/>
      </rPr>
      <t>£42.1M upfront + £17.8M contingent</t>
    </r>
    <r>
      <rPr>
        <sz val="12"/>
        <color theme="1"/>
        <rFont val="Calibri"/>
        <family val="2"/>
        <scheme val="minor"/>
      </rPr>
      <t>, fees range from:</t>
    </r>
  </si>
  <si>
    <t>£299,500–£1,198,000.</t>
  </si>
  <si>
    <t>3. Vendor Due Diligence (VDD) Costs</t>
  </si>
  <si>
    <t>Providing clear financial, operational, and legal insights to expedite the buyer’s review.</t>
  </si>
  <si>
    <t>May involve specialist audits for deferred consideration mechanisms.</t>
  </si>
  <si>
    <r>
      <t>£100,000–£250,000</t>
    </r>
    <r>
      <rPr>
        <sz val="12"/>
        <color theme="1"/>
        <rFont val="Calibri"/>
        <family val="2"/>
        <scheme val="minor"/>
      </rPr>
      <t>, depending on:</t>
    </r>
  </si>
  <si>
    <t>The scope and depth of the VDD.</t>
  </si>
  <si>
    <t>Complexity of contingent consideration tracking.</t>
  </si>
  <si>
    <t>4. Contingent Consideration Structuring</t>
  </si>
  <si>
    <t>Defining performance metrics, timelines, and triggers for the deferred consideration.</t>
  </si>
  <si>
    <t>Incorporating protections against disputes (e.g., independent auditors for post-sale performance evaluation).</t>
  </si>
  <si>
    <t>Addressing potential risks around the payment of earnouts.</t>
  </si>
  <si>
    <r>
      <t>£50,000–£150,000</t>
    </r>
    <r>
      <rPr>
        <sz val="12"/>
        <color theme="1"/>
        <rFont val="Calibri"/>
        <family val="2"/>
        <scheme val="minor"/>
      </rPr>
      <t>, mainly in legal and advisory fees.</t>
    </r>
  </si>
  <si>
    <t>5. Regulatory and Compliance Costs</t>
  </si>
  <si>
    <t>Filing with regulators (e.g., Competition and Markets Authority in the UK, if applicable).</t>
  </si>
  <si>
    <t>Cross-border regulatory considerations (if the firms or assets span multiple jurisdictions).</t>
  </si>
  <si>
    <t>Meeting reporting obligations under applicable PE firm rules.</t>
  </si>
  <si>
    <r>
      <t>£10,000–£50,000</t>
    </r>
    <r>
      <rPr>
        <sz val="12"/>
        <color theme="1"/>
        <rFont val="Calibri"/>
        <family val="2"/>
        <scheme val="minor"/>
      </rPr>
      <t>, depending on jurisdictional complexity.</t>
    </r>
  </si>
  <si>
    <t>6. Marketing and Deal Preparation</t>
  </si>
  <si>
    <r>
      <t xml:space="preserve">Preparation of a </t>
    </r>
    <r>
      <rPr>
        <b/>
        <sz val="11"/>
        <color theme="1"/>
        <rFont val="Calibri"/>
        <family val="2"/>
        <scheme val="minor"/>
      </rPr>
      <t>Confidential Information Memorandum (CIM)</t>
    </r>
    <r>
      <rPr>
        <sz val="12"/>
        <color theme="1"/>
        <rFont val="Calibri"/>
        <family val="2"/>
        <scheme val="minor"/>
      </rPr>
      <t xml:space="preserve"> for potential buyers.</t>
    </r>
  </si>
  <si>
    <t>Setting up and managing virtual data rooms for secure document sharing.</t>
  </si>
  <si>
    <t>Running a structured sale process to maximise deal value.</t>
  </si>
  <si>
    <t>£15,000–£50,000.</t>
  </si>
  <si>
    <t>7. Management Payouts (If Applicable)</t>
  </si>
  <si>
    <r>
      <t xml:space="preserve">Payments due under </t>
    </r>
    <r>
      <rPr>
        <b/>
        <sz val="11"/>
        <color theme="1"/>
        <rFont val="Calibri"/>
        <family val="2"/>
        <scheme val="minor"/>
      </rPr>
      <t>Management Incentive Plans (MIPs)</t>
    </r>
    <r>
      <rPr>
        <sz val="12"/>
        <color theme="1"/>
        <rFont val="Calibri"/>
        <family val="2"/>
        <scheme val="minor"/>
      </rPr>
      <t xml:space="preserve"> tied to the transaction value.</t>
    </r>
  </si>
  <si>
    <t>Includes bonuses or equity share distributions to key management involved in the sale.</t>
  </si>
  <si>
    <r>
      <t>£150,000–£500,000</t>
    </r>
    <r>
      <rPr>
        <sz val="12"/>
        <color theme="1"/>
        <rFont val="Calibri"/>
        <family val="2"/>
        <scheme val="minor"/>
      </rPr>
      <t>, depending on the size of the MIP and prior agreements.</t>
    </r>
  </si>
  <si>
    <t>8. Tax Advisory Costs</t>
  </si>
  <si>
    <t>Optimising the tax structure of the deal, especially for contingent consideration.</t>
  </si>
  <si>
    <t>Capital gains tax (CGT) planning for PE fund investors.</t>
  </si>
  <si>
    <t>Managing carried interest tax implications.</t>
  </si>
  <si>
    <t>£30,000–£100,000.</t>
  </si>
  <si>
    <t>9. Miscellaneous Administrative Costs</t>
  </si>
  <si>
    <t>Expenses such as transaction insurance, escrow arrangements, and notary services.</t>
  </si>
  <si>
    <t>Post-closing integration or separation costs.</t>
  </si>
  <si>
    <t>£10,000–£30,000.</t>
  </si>
  <si>
    <r>
      <t xml:space="preserve">For a transaction involving </t>
    </r>
    <r>
      <rPr>
        <b/>
        <sz val="11"/>
        <color theme="1"/>
        <rFont val="Calibri"/>
        <family val="2"/>
        <scheme val="minor"/>
      </rPr>
      <t>£42.1 million upfront cash proceeds and £17.8 million contingent consideration</t>
    </r>
    <r>
      <rPr>
        <sz val="12"/>
        <color theme="1"/>
        <rFont val="Calibri"/>
        <family val="2"/>
        <scheme val="minor"/>
      </rPr>
      <t>, the total costs can be summarised as follows:</t>
    </r>
  </si>
  <si>
    <t>Key Considerations for Contingent Consideration:</t>
  </si>
  <si>
    <r>
      <t>Deferred Payment Risks</t>
    </r>
    <r>
      <rPr>
        <sz val="12"/>
        <color theme="1"/>
        <rFont val="Calibri"/>
        <family val="2"/>
        <scheme val="minor"/>
      </rPr>
      <t>: The seller may need to bear ongoing monitoring or auditing costs to ensure the buyer meets the terms triggering contingent payouts.</t>
    </r>
  </si>
  <si>
    <r>
      <t>Escrow Arrangements</t>
    </r>
    <r>
      <rPr>
        <sz val="12"/>
        <color theme="1"/>
        <rFont val="Calibri"/>
        <family val="2"/>
        <scheme val="minor"/>
      </rPr>
      <t>: A portion of the upfront payment may be held in escrow, increasing administrative costs.</t>
    </r>
  </si>
  <si>
    <r>
      <t>Negotiation Intensity</t>
    </r>
    <r>
      <rPr>
        <sz val="12"/>
        <color theme="1"/>
        <rFont val="Calibri"/>
        <family val="2"/>
        <scheme val="minor"/>
      </rPr>
      <t>: Contingent consideration often involves significant negotiation, raising legal and advisory fees.</t>
    </r>
  </si>
  <si>
    <t>Would you like further clarification on any specific category or a tailored example?</t>
  </si>
  <si>
    <t>4o</t>
  </si>
  <si>
    <t>You said:</t>
  </si>
  <si>
    <t>what is the source for this estimate</t>
  </si>
  <si>
    <t>ChatGPT said:</t>
  </si>
  <si>
    <t>ChatGPT</t>
  </si>
  <si>
    <r>
      <t xml:space="preserve">The estimate provided for transaction costs in the scenario of a private equity firm selling to another private equity firm is based on </t>
    </r>
    <r>
      <rPr>
        <b/>
        <sz val="11"/>
        <color theme="1"/>
        <rFont val="Calibri"/>
        <family val="2"/>
        <scheme val="minor"/>
      </rPr>
      <t>industry benchmarks</t>
    </r>
    <r>
      <rPr>
        <sz val="12"/>
        <color theme="1"/>
        <rFont val="Calibri"/>
        <family val="2"/>
        <scheme val="minor"/>
      </rPr>
      <t>, informed by:</t>
    </r>
  </si>
  <si>
    <r>
      <t>Typical Deal Structures</t>
    </r>
    <r>
      <rPr>
        <sz val="12"/>
        <color theme="1"/>
        <rFont val="Calibri"/>
        <family val="2"/>
        <scheme val="minor"/>
      </rPr>
      <t>:</t>
    </r>
  </si>
  <si>
    <t>Standard market practices for legal, financial advisory, and due diligence costs for deals involving mid-market transactions (valuations in the range of £40M–£60M).</t>
  </si>
  <si>
    <t>Research reports from M&amp;A advisory firms, law firms, and investment banks (e.g., Deloitte, PwC, Bain &amp; Co.).</t>
  </si>
  <si>
    <r>
      <t>Fee Structures in M&amp;A Transactions</t>
    </r>
    <r>
      <rPr>
        <sz val="12"/>
        <color theme="1"/>
        <rFont val="Calibri"/>
        <family val="2"/>
        <scheme val="minor"/>
      </rPr>
      <t>:</t>
    </r>
  </si>
  <si>
    <t>Advisory fees are commonly expressed as a percentage of the transaction value (0.5%–2%), outlined in reports and public disclosures of M&amp;A deals.</t>
  </si>
  <si>
    <t>Legal and due diligence fees are based on complexity, size, and jurisdictional factors, reflected in industry surveys and published estimates (e.g., from Lexology or Chambers and Partners).</t>
  </si>
  <si>
    <t>Insights into PE-to-PE secondary buyouts, often detailed in transaction case studies and reports (e.g., Preqin and PitchBook databases).</t>
  </si>
  <si>
    <r>
      <t xml:space="preserve">Transaction cost benchmarks for deferred considerations (earnouts) from M&amp;A-specific publications like </t>
    </r>
    <r>
      <rPr>
        <i/>
        <sz val="11"/>
        <color theme="1"/>
        <rFont val="Calibri"/>
        <family val="2"/>
        <scheme val="minor"/>
      </rPr>
      <t>Mergermarket</t>
    </r>
    <r>
      <rPr>
        <sz val="12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Thomson Reuters</t>
    </r>
    <r>
      <rPr>
        <sz val="12"/>
        <color theme="1"/>
        <rFont val="Calibri"/>
        <family val="2"/>
        <scheme val="minor"/>
      </rPr>
      <t>.</t>
    </r>
  </si>
  <si>
    <r>
      <t>Professional Experience Data</t>
    </r>
    <r>
      <rPr>
        <sz val="12"/>
        <color theme="1"/>
        <rFont val="Calibri"/>
        <family val="2"/>
        <scheme val="minor"/>
      </rPr>
      <t>:</t>
    </r>
  </si>
  <si>
    <t>Ballpark figures provided by professional services firms for budgeting purposes, which are publicly available in various corporate guides or proprietary tools used for deal planning.</t>
  </si>
  <si>
    <t>Would you like specific references or links to comparable sources that substantiate these figures? I can also explore updated case studies or reports if needed.</t>
  </si>
  <si>
    <t>Hilton-Baird Group</t>
  </si>
  <si>
    <t>Source: FRP Advisory Group plc press release dated 13/05/2024</t>
  </si>
  <si>
    <t>Other - to account for non-recurring costs</t>
  </si>
  <si>
    <t>N/A</t>
  </si>
  <si>
    <t>Source:</t>
  </si>
  <si>
    <t>FRP Advisory Group plc press release dated 13/05/2024</t>
  </si>
  <si>
    <t>00/00/2000</t>
  </si>
  <si>
    <t>Debt</t>
  </si>
  <si>
    <t>Momentum Broker Solutions Ltd</t>
  </si>
  <si>
    <t>Source: AUB Group Limited Annual Report 2024; p.134, note 23 Commitments and Contingencies - "On 10 June 2024, AUB has entered into a binding agreement to purchase a 40% equity stake in Momentum Broker Solution, a leading Authorised Representative network based in the UK, for GBP 9.7m. The acquisition completed on the 31st of July 2024."</t>
  </si>
  <si>
    <t>Percentage acquired:</t>
  </si>
  <si>
    <t>Source: AUB Group Limited Annual Report 2024; p.134, note 23 Commitments and Contingencies</t>
  </si>
  <si>
    <t>Implied value</t>
  </si>
  <si>
    <t>Cash at bank and in hand - as at 31/12/2023</t>
  </si>
  <si>
    <t>Source: Momentum Broker Solutions Ltd financial statements for the year ended 31/12/2023 - note 19 Cash at bank and in hand; excludes client monies held in non-statutory trust client bank accounts of £6,500.151k</t>
  </si>
  <si>
    <t>Source: Momentum Broker Solutions Ltd financial statements for the year ended 31/12/2023</t>
  </si>
  <si>
    <t>Momentum Broker Solutions Ltd financial statements for the year ended 31/12/2023</t>
  </si>
  <si>
    <t>AUB Group Limited news release dated 10/06/2024</t>
  </si>
  <si>
    <t>Momentum Broker Solutions Ltd PSC02 notice dated 31/07/2023</t>
  </si>
  <si>
    <t>AUB Group Limited Annual Report 2024</t>
  </si>
  <si>
    <t>Cash at bank and in hand</t>
  </si>
  <si>
    <t>Lilley Plummer Holdings Limited</t>
  </si>
  <si>
    <t xml:space="preserve">Source: B.P. Marsh &amp; Partners plc press release dated 29/10/2024; cash consideration net of all transaction costs = £21.65 which is grossed up to £22.09m to also reflect a transaction fee of 2% (BVB) </t>
  </si>
  <si>
    <t>Source: B.P. Marsh &amp; Partners plc press release dated 29/10/2024; fully diluted shareholding</t>
  </si>
  <si>
    <t>Source: Lilley Plummer Holdings Limited unaudited consolidated financial statements for the year ended 31/12/2023</t>
  </si>
  <si>
    <t>Forecast</t>
  </si>
  <si>
    <t>Source: B.P. Marsh &amp; Partners plc press release dated 29/10/2024</t>
  </si>
  <si>
    <t>Lilley Plummer Holdings Limited unaudited consolidated financial statements for the year ended 31/12/2023</t>
  </si>
  <si>
    <t>B.P. Marsh &amp; Partners plc press release dated 29/10/2024</t>
  </si>
  <si>
    <t>Lilley Plummer Holdings Limited PSC02 notice dated 08/11/2024</t>
  </si>
  <si>
    <t>Clear Group press release dated 29/10/2024</t>
  </si>
  <si>
    <t>Cash at bank and in hand - own funds</t>
  </si>
  <si>
    <t>Source: Paladin Holdings Limited consolidated financial statements for the year ended 31/12/2022; see below</t>
  </si>
  <si>
    <t>Paladin Holdings Limited consolidated financial statements for the year ended 31/12/2022</t>
  </si>
  <si>
    <t>Source: Paladin Holdings Limited consolidated financial statements for the year ended 31/12/2022</t>
  </si>
  <si>
    <t>Note: This holding has been diluted to Options exercised to 38.63%</t>
  </si>
  <si>
    <r>
      <t>Note: Includes estimated transaction costs of approximately £1.9m</t>
    </r>
    <r>
      <rPr>
        <vertAlign val="superscript"/>
        <sz val="11"/>
        <color theme="1"/>
        <rFont val="Calibri (Body)"/>
      </rPr>
      <t>2</t>
    </r>
  </si>
  <si>
    <t xml:space="preserve">Note 1. Consideration paid to B.P. Marsh &amp; Company Limited was £42.1 million upfront cash proceeds net of transaction costs which have not been disclosed. BVB has estimated these to be approx. £1.896m there total consideration is £43.98m.  </t>
  </si>
  <si>
    <t xml:space="preserve">Note 2. Estimated transition costs as follows: </t>
  </si>
  <si>
    <t>Preparing due diligence reports to instil buyer confidence in the transaction.</t>
  </si>
  <si>
    <r>
      <t>Real-World Comparable</t>
    </r>
    <r>
      <rPr>
        <sz val="12"/>
        <color theme="1"/>
        <rFont val="Calibri"/>
        <family val="2"/>
        <scheme val="minor"/>
      </rPr>
      <t>:</t>
    </r>
  </si>
  <si>
    <t>Source: Paladin Holdings Limited consolidated financial statements for the year ended 31/12/2023</t>
  </si>
  <si>
    <t>Source: Paladin Holdings Limited consolidated financial statements for the year ended 31/12/2025</t>
  </si>
  <si>
    <t>Source: Paladin Holdings Limited consolidated financial statements for the year ended 31/12/2026</t>
  </si>
  <si>
    <t>Source: Paladin Holdings Limited consolidated financial statements for the year ended 31/12/2027</t>
  </si>
  <si>
    <t>Source: Paladin Holdings Limited consolidated financial statements for the year ended 31/12/2028</t>
  </si>
  <si>
    <t>Cash consideration (GBP)</t>
  </si>
  <si>
    <t>Source: FRP Advisory Group plc press release dated 13/05/2024; excludes a three-year performance based earn-out linked to profit in excess of a hurdle (for a consideration of £7million plus an amount for the net assets acquired on completion which we estimate to be c. £1.4 million)</t>
  </si>
  <si>
    <t>Shares consideration (GBP)</t>
  </si>
  <si>
    <t>Hilton-Baird Audit and Survey Limited financial statements for the year ended 31/12/2022</t>
  </si>
  <si>
    <t>Hilton-Baird Audit Collection Services Limited financial statements for the year ended 31/12/2022</t>
  </si>
  <si>
    <t>Hilton-Baird Management Services Limited financial statements for the year ended 31/12/2022</t>
  </si>
  <si>
    <t>Loxbear Advisory Limited financial statements for the year ended 31/12/2022</t>
  </si>
  <si>
    <t>Hilton-Baird Management Services Limited PSC02 notice dated 15/05/2024</t>
  </si>
  <si>
    <t xml:space="preserve">Cash at bank and in hand, own funds - as at 31/12/2023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</si>
</sst>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_-* #,##0_-;\-* #,##0_-;_-* &quot;-&quot;??_-;_-@_-"/>
    <numFmt numFmtId="169" formatCode="0.0"/>
    <numFmt numFmtId="170" formatCode="_-* #,##0.0_-;\-* #,##0.0_-;_-* &quot;-&quot;??_-;_-@_-"/>
    <numFmt numFmtId="171" formatCode="_-[$£-809]* #,##0_-;\-[$£-809]* #,##0_-;_-[$£-809]* &quot;-&quot;??_-;_-@_-"/>
    <numFmt numFmtId="172" formatCode="0.0%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1"/>
      <color theme="1"/>
      <name val="Calibri (Body)"/>
    </font>
    <font>
      <sz val="10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9" fontId="2" fillId="0" borderId="0" xfId="2" applyFont="1" applyAlignment="1">
      <alignment horizontal="left"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5" fontId="6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0" xfId="0" applyAlignment="1">
      <alignment horizontal="left" vertical="top" indent="1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0" fontId="2" fillId="0" borderId="0" xfId="0" applyFont="1" applyAlignment="1">
      <alignment wrapText="1"/>
    </xf>
    <xf numFmtId="168" fontId="0" fillId="0" borderId="0" xfId="1" applyNumberFormat="1" applyFont="1" applyAlignment="1">
      <alignment vertical="top"/>
    </xf>
    <xf numFmtId="10" fontId="0" fillId="0" borderId="0" xfId="2" applyNumberFormat="1" applyFont="1" applyAlignment="1">
      <alignment vertical="top"/>
    </xf>
    <xf numFmtId="168" fontId="0" fillId="0" borderId="0" xfId="1" applyNumberFormat="1" applyFont="1"/>
    <xf numFmtId="10" fontId="0" fillId="0" borderId="0" xfId="2" applyNumberFormat="1" applyFont="1"/>
    <xf numFmtId="169" fontId="0" fillId="0" borderId="0" xfId="0" applyNumberFormat="1"/>
    <xf numFmtId="168" fontId="0" fillId="0" borderId="2" xfId="1" applyNumberFormat="1" applyFont="1" applyBorder="1"/>
    <xf numFmtId="10" fontId="0" fillId="0" borderId="2" xfId="2" applyNumberFormat="1" applyFont="1" applyBorder="1"/>
    <xf numFmtId="168" fontId="0" fillId="0" borderId="1" xfId="1" applyNumberFormat="1" applyFont="1" applyBorder="1"/>
    <xf numFmtId="10" fontId="0" fillId="0" borderId="1" xfId="0" applyNumberFormat="1" applyBorder="1"/>
    <xf numFmtId="0" fontId="2" fillId="0" borderId="0" xfId="0" quotePrefix="1" applyFont="1" applyAlignment="1">
      <alignment horizontal="center" wrapText="1"/>
    </xf>
    <xf numFmtId="170" fontId="0" fillId="0" borderId="0" xfId="1" applyNumberFormat="1" applyFont="1" applyAlignment="1">
      <alignment vertical="top"/>
    </xf>
    <xf numFmtId="170" fontId="0" fillId="0" borderId="2" xfId="1" applyNumberFormat="1" applyFont="1" applyBorder="1" applyAlignment="1">
      <alignment vertical="top"/>
    </xf>
    <xf numFmtId="0" fontId="0" fillId="0" borderId="0" xfId="0" applyAlignment="1">
      <alignment wrapText="1"/>
    </xf>
    <xf numFmtId="170" fontId="2" fillId="0" borderId="0" xfId="1" applyNumberFormat="1" applyFont="1"/>
    <xf numFmtId="0" fontId="9" fillId="0" borderId="0" xfId="0" applyFont="1" applyAlignment="1">
      <alignment horizontal="left" vertical="top" wrapText="1"/>
    </xf>
    <xf numFmtId="0" fontId="9" fillId="0" borderId="0" xfId="0" applyFont="1"/>
    <xf numFmtId="0" fontId="9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9" fillId="0" borderId="2" xfId="0" applyFont="1" applyBorder="1" applyAlignment="1">
      <alignment horizontal="left" indent="1"/>
    </xf>
    <xf numFmtId="0" fontId="7" fillId="0" borderId="1" xfId="0" applyFont="1" applyBorder="1" applyAlignment="1">
      <alignment horizontal="left" indent="1"/>
    </xf>
    <xf numFmtId="0" fontId="0" fillId="0" borderId="1" xfId="0" applyBorder="1"/>
    <xf numFmtId="171" fontId="7" fillId="0" borderId="0" xfId="0" applyNumberFormat="1" applyFont="1" applyAlignment="1">
      <alignment horizontal="left" indent="1"/>
    </xf>
    <xf numFmtId="0" fontId="10" fillId="0" borderId="0" xfId="0" applyFont="1"/>
    <xf numFmtId="0" fontId="7" fillId="0" borderId="0" xfId="0" applyFont="1"/>
    <xf numFmtId="0" fontId="11" fillId="0" borderId="0" xfId="0" applyFont="1"/>
    <xf numFmtId="38" fontId="0" fillId="2" borderId="0" xfId="1" applyNumberFormat="1" applyFont="1" applyFill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166" fontId="2" fillId="2" borderId="4" xfId="1" applyNumberFormat="1" applyFont="1" applyFill="1" applyBorder="1" applyAlignment="1">
      <alignment horizontal="right"/>
    </xf>
    <xf numFmtId="172" fontId="0" fillId="0" borderId="0" xfId="2" applyNumberFormat="1" applyFont="1" applyAlignment="1">
      <alignment horizontal="left" vertical="top"/>
    </xf>
    <xf numFmtId="38" fontId="0" fillId="0" borderId="2" xfId="1" applyNumberFormat="1" applyFont="1" applyBorder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3EB5E-AC1C-7D46-BC67-1282A33884BE}">
  <sheetPr>
    <pageSetUpPr fitToPage="1"/>
  </sheetPr>
  <dimension ref="A1:J336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12.6640625" hidden="1" customWidth="1"/>
    <col min="4" max="4" width="80.6640625" customWidth="1"/>
    <col min="5" max="5" width="24.6640625" customWidth="1"/>
    <col min="6" max="7" width="10.83203125" customWidth="1"/>
    <col min="8" max="8" width="32.6640625" customWidth="1"/>
    <col min="9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45373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51" x14ac:dyDescent="0.2">
      <c r="A12" s="14" t="s">
        <v>8</v>
      </c>
      <c r="B12" s="15">
        <v>98000</v>
      </c>
      <c r="C12" s="15"/>
      <c r="D12" s="16" t="s">
        <v>9</v>
      </c>
    </row>
    <row r="13" spans="1:4" x14ac:dyDescent="0.2">
      <c r="A13" s="17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8" t="s">
        <v>10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11</v>
      </c>
      <c r="B17" s="15">
        <f>-B89</f>
        <v>496.95400000000018</v>
      </c>
      <c r="C17" s="15"/>
      <c r="D17" s="16" t="s">
        <v>204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9" t="s">
        <v>12</v>
      </c>
      <c r="B20" s="20">
        <f>B12-B89</f>
        <v>98496.953999999998</v>
      </c>
      <c r="C20" s="20"/>
      <c r="D20" s="21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13</v>
      </c>
      <c r="B23" s="7"/>
      <c r="C23" s="7"/>
      <c r="D23" s="22"/>
    </row>
    <row r="24" spans="1:4" x14ac:dyDescent="0.2">
      <c r="B24" s="3"/>
      <c r="C24" s="3"/>
      <c r="D24" s="23"/>
    </row>
    <row r="25" spans="1:4" x14ac:dyDescent="0.2">
      <c r="A25" s="2" t="s">
        <v>14</v>
      </c>
      <c r="C25" s="24">
        <v>44926</v>
      </c>
      <c r="D25" s="25"/>
    </row>
    <row r="26" spans="1:4" x14ac:dyDescent="0.2">
      <c r="A26" s="12">
        <v>44926</v>
      </c>
      <c r="B26" s="24"/>
      <c r="C26" s="24"/>
      <c r="D26" s="25"/>
    </row>
    <row r="27" spans="1:4" x14ac:dyDescent="0.2">
      <c r="A27" s="1"/>
      <c r="B27" s="26"/>
      <c r="C27" s="26"/>
      <c r="D27" s="25"/>
    </row>
    <row r="28" spans="1:4" x14ac:dyDescent="0.2">
      <c r="A28" s="2" t="s">
        <v>16</v>
      </c>
      <c r="B28" s="25"/>
      <c r="C28" s="25"/>
      <c r="D28" s="25"/>
    </row>
    <row r="29" spans="1:4" x14ac:dyDescent="0.2">
      <c r="A29" s="28"/>
      <c r="B29" s="25"/>
      <c r="C29" s="25"/>
      <c r="D29" s="28"/>
    </row>
    <row r="30" spans="1:4" x14ac:dyDescent="0.2">
      <c r="A30" s="13"/>
      <c r="B30" s="25"/>
      <c r="C30" s="25"/>
      <c r="D30" s="25"/>
    </row>
    <row r="31" spans="1:4" ht="34" x14ac:dyDescent="0.2">
      <c r="A31" s="14" t="s">
        <v>17</v>
      </c>
      <c r="B31" s="29">
        <f>C31</f>
        <v>14904.769</v>
      </c>
      <c r="C31" s="29">
        <v>14904.769</v>
      </c>
      <c r="D31" s="16" t="s">
        <v>206</v>
      </c>
    </row>
    <row r="32" spans="1:4" x14ac:dyDescent="0.2">
      <c r="A32" s="14" t="s">
        <v>18</v>
      </c>
      <c r="B32" s="29"/>
      <c r="C32" s="29"/>
      <c r="D32" s="16"/>
    </row>
    <row r="33" spans="1:4" ht="34" x14ac:dyDescent="0.2">
      <c r="A33" s="1" t="s">
        <v>19</v>
      </c>
      <c r="B33" s="29">
        <f>C33</f>
        <v>2282.9349999999999</v>
      </c>
      <c r="C33" s="29">
        <v>2282.9349999999999</v>
      </c>
      <c r="D33" s="16" t="s">
        <v>206</v>
      </c>
    </row>
    <row r="34" spans="1:4" x14ac:dyDescent="0.2">
      <c r="A34" s="14"/>
      <c r="B34" s="29"/>
      <c r="C34" s="29"/>
      <c r="D34" s="11"/>
    </row>
    <row r="35" spans="1:4" x14ac:dyDescent="0.2">
      <c r="A35" s="1" t="s">
        <v>20</v>
      </c>
      <c r="B35" s="29"/>
      <c r="C35" s="29"/>
      <c r="D35" s="11"/>
    </row>
    <row r="36" spans="1:4" x14ac:dyDescent="0.2">
      <c r="A36" s="14"/>
      <c r="B36" s="29"/>
      <c r="C36" s="29"/>
      <c r="D36" s="11"/>
    </row>
    <row r="37" spans="1:4" x14ac:dyDescent="0.2">
      <c r="A37" s="14" t="s">
        <v>21</v>
      </c>
      <c r="B37" s="29"/>
      <c r="C37" s="29"/>
      <c r="D37" s="16"/>
    </row>
    <row r="38" spans="1:4" x14ac:dyDescent="0.2">
      <c r="A38" s="14" t="s">
        <v>22</v>
      </c>
      <c r="B38" s="29"/>
      <c r="C38" s="29"/>
      <c r="D38" s="11"/>
    </row>
    <row r="39" spans="1:4" x14ac:dyDescent="0.2">
      <c r="A39" s="14"/>
      <c r="B39" s="29"/>
      <c r="C39" s="29"/>
      <c r="D39" s="11"/>
    </row>
    <row r="40" spans="1:4" x14ac:dyDescent="0.2">
      <c r="A40" s="14" t="s">
        <v>23</v>
      </c>
      <c r="B40" s="29"/>
      <c r="C40" s="29"/>
      <c r="D40" s="11"/>
    </row>
    <row r="41" spans="1:4" ht="34" x14ac:dyDescent="0.2">
      <c r="A41" s="14" t="s">
        <v>24</v>
      </c>
      <c r="B41" s="29">
        <f t="shared" ref="B41:B47" si="0">C41</f>
        <v>35.79</v>
      </c>
      <c r="C41" s="29">
        <v>35.79</v>
      </c>
      <c r="D41" s="16" t="s">
        <v>206</v>
      </c>
    </row>
    <row r="42" spans="1:4" ht="34" x14ac:dyDescent="0.2">
      <c r="A42" s="14" t="s">
        <v>25</v>
      </c>
      <c r="B42" s="29">
        <f t="shared" si="0"/>
        <v>18.148</v>
      </c>
      <c r="C42" s="29">
        <v>18.148</v>
      </c>
      <c r="D42" s="16" t="s">
        <v>213</v>
      </c>
    </row>
    <row r="43" spans="1:4" x14ac:dyDescent="0.2">
      <c r="A43" s="1" t="s">
        <v>26</v>
      </c>
      <c r="B43" s="29"/>
      <c r="C43" s="29"/>
      <c r="D43" s="16"/>
    </row>
    <row r="44" spans="1:4" ht="34" x14ac:dyDescent="0.2">
      <c r="A44" s="30" t="s">
        <v>27</v>
      </c>
      <c r="B44" s="29">
        <f t="shared" si="0"/>
        <v>99.094999999999999</v>
      </c>
      <c r="C44" s="29">
        <v>99.094999999999999</v>
      </c>
      <c r="D44" s="16" t="s">
        <v>214</v>
      </c>
    </row>
    <row r="45" spans="1:4" ht="34" x14ac:dyDescent="0.2">
      <c r="A45" s="30" t="s">
        <v>28</v>
      </c>
      <c r="B45" s="29">
        <f t="shared" si="0"/>
        <v>322.5</v>
      </c>
      <c r="C45" s="29">
        <v>322.5</v>
      </c>
      <c r="D45" s="16" t="s">
        <v>215</v>
      </c>
    </row>
    <row r="46" spans="1:4" ht="34" x14ac:dyDescent="0.2">
      <c r="A46" s="30" t="s">
        <v>29</v>
      </c>
      <c r="B46" s="29">
        <f t="shared" si="0"/>
        <v>50</v>
      </c>
      <c r="C46" s="29">
        <v>50</v>
      </c>
      <c r="D46" s="16" t="s">
        <v>216</v>
      </c>
    </row>
    <row r="47" spans="1:4" ht="34" x14ac:dyDescent="0.2">
      <c r="A47" s="30" t="s">
        <v>30</v>
      </c>
      <c r="B47" s="29">
        <f t="shared" si="0"/>
        <v>447.41</v>
      </c>
      <c r="C47" s="29">
        <v>447.41</v>
      </c>
      <c r="D47" s="16" t="s">
        <v>217</v>
      </c>
    </row>
    <row r="48" spans="1:4" x14ac:dyDescent="0.2">
      <c r="A48" s="14"/>
      <c r="B48" s="29"/>
      <c r="C48" s="29"/>
      <c r="D48" s="11"/>
    </row>
    <row r="49" spans="1:4" x14ac:dyDescent="0.2">
      <c r="A49" s="14" t="s">
        <v>31</v>
      </c>
      <c r="B49" s="29"/>
      <c r="C49" s="29"/>
      <c r="D49" s="16"/>
    </row>
    <row r="50" spans="1:4" x14ac:dyDescent="0.2">
      <c r="A50" s="14" t="s">
        <v>32</v>
      </c>
      <c r="B50" s="29"/>
      <c r="C50" s="29"/>
      <c r="D50" s="11"/>
    </row>
    <row r="51" spans="1:4" x14ac:dyDescent="0.2">
      <c r="A51" s="14" t="s">
        <v>33</v>
      </c>
      <c r="B51" s="29"/>
      <c r="C51" s="29"/>
      <c r="D51" s="16"/>
    </row>
    <row r="52" spans="1:4" ht="34" x14ac:dyDescent="0.2">
      <c r="A52" s="14" t="s">
        <v>34</v>
      </c>
      <c r="B52" s="29">
        <f t="shared" ref="B52" si="1">C52</f>
        <v>714.17100000000005</v>
      </c>
      <c r="C52" s="29">
        <v>714.17100000000005</v>
      </c>
      <c r="D52" s="16" t="s">
        <v>217</v>
      </c>
    </row>
    <row r="53" spans="1:4" x14ac:dyDescent="0.2">
      <c r="A53" s="14"/>
      <c r="B53" s="29"/>
      <c r="C53" s="29"/>
      <c r="D53" s="11"/>
    </row>
    <row r="54" spans="1:4" ht="34" x14ac:dyDescent="0.2">
      <c r="A54" s="14" t="s">
        <v>35</v>
      </c>
      <c r="B54" s="29">
        <f t="shared" ref="B54" si="2">C54</f>
        <v>128.31800000000001</v>
      </c>
      <c r="C54" s="29">
        <v>128.31800000000001</v>
      </c>
      <c r="D54" s="16" t="s">
        <v>217</v>
      </c>
    </row>
    <row r="55" spans="1:4" x14ac:dyDescent="0.2">
      <c r="A55" s="14"/>
      <c r="B55" s="29"/>
      <c r="C55" s="29"/>
      <c r="D55" s="11"/>
    </row>
    <row r="56" spans="1:4" x14ac:dyDescent="0.2">
      <c r="A56" s="14" t="s">
        <v>36</v>
      </c>
      <c r="B56" s="29">
        <f>SUM(B37:B54)</f>
        <v>1815.432</v>
      </c>
      <c r="C56" s="29">
        <f>SUM(C37:C54)</f>
        <v>1815.432</v>
      </c>
      <c r="D56" s="11"/>
    </row>
    <row r="57" spans="1:4" x14ac:dyDescent="0.2">
      <c r="A57" s="31"/>
      <c r="B57" s="32"/>
      <c r="C57" s="32"/>
      <c r="D57" s="33"/>
    </row>
    <row r="58" spans="1:4" x14ac:dyDescent="0.2">
      <c r="A58" s="34" t="s">
        <v>13</v>
      </c>
      <c r="B58" s="35">
        <f>B33+B56</f>
        <v>4098.3670000000002</v>
      </c>
      <c r="C58" s="35">
        <f>C33+C56</f>
        <v>4098.3670000000002</v>
      </c>
      <c r="D58" s="36"/>
    </row>
    <row r="59" spans="1:4" x14ac:dyDescent="0.2">
      <c r="B59" s="10"/>
      <c r="C59" s="10"/>
      <c r="D59" s="11"/>
    </row>
    <row r="60" spans="1:4" x14ac:dyDescent="0.2">
      <c r="B60" s="3"/>
      <c r="C60" s="3"/>
      <c r="D60" s="10"/>
    </row>
    <row r="61" spans="1:4" x14ac:dyDescent="0.2">
      <c r="A61" s="37" t="s">
        <v>37</v>
      </c>
      <c r="B61" s="38">
        <f>ROUND((B20/B31),1)</f>
        <v>6.6</v>
      </c>
      <c r="C61" s="38">
        <f>ROUND((B20/C31),1)</f>
        <v>6.6</v>
      </c>
      <c r="D61" s="10"/>
    </row>
    <row r="62" spans="1:4" x14ac:dyDescent="0.2">
      <c r="A62" s="37" t="s">
        <v>38</v>
      </c>
      <c r="B62" s="38">
        <f>ROUND((B20/B33),1)</f>
        <v>43.1</v>
      </c>
      <c r="C62" s="38">
        <f>ROUND((B20/C33),1)</f>
        <v>43.1</v>
      </c>
      <c r="D62" s="10"/>
    </row>
    <row r="63" spans="1:4" x14ac:dyDescent="0.2">
      <c r="A63" s="37" t="s">
        <v>39</v>
      </c>
      <c r="B63" s="38">
        <f>ROUND((B20/B58),1)</f>
        <v>24</v>
      </c>
      <c r="C63" s="38">
        <f>ROUND((B20/C58),1)</f>
        <v>24</v>
      </c>
      <c r="D63" s="10"/>
    </row>
    <row r="66" spans="1:4" x14ac:dyDescent="0.2">
      <c r="A66" s="7" t="s">
        <v>40</v>
      </c>
      <c r="B66" s="8"/>
      <c r="C66" s="8"/>
      <c r="D66" s="9"/>
    </row>
    <row r="67" spans="1:4" x14ac:dyDescent="0.2">
      <c r="D67" s="10"/>
    </row>
    <row r="68" spans="1:4" x14ac:dyDescent="0.2">
      <c r="A68" s="14" t="s">
        <v>205</v>
      </c>
    </row>
    <row r="69" spans="1:4" x14ac:dyDescent="0.2">
      <c r="A69" s="14" t="s">
        <v>41</v>
      </c>
    </row>
    <row r="70" spans="1:4" x14ac:dyDescent="0.2">
      <c r="A70" s="14" t="s">
        <v>42</v>
      </c>
    </row>
    <row r="71" spans="1:4" x14ac:dyDescent="0.2">
      <c r="A71" t="s">
        <v>43</v>
      </c>
    </row>
    <row r="72" spans="1:4" x14ac:dyDescent="0.2">
      <c r="A72" s="14" t="s">
        <v>44</v>
      </c>
    </row>
    <row r="73" spans="1:4" x14ac:dyDescent="0.2">
      <c r="A73" t="s">
        <v>45</v>
      </c>
    </row>
    <row r="74" spans="1:4" x14ac:dyDescent="0.2">
      <c r="D74" s="11"/>
    </row>
    <row r="75" spans="1:4" x14ac:dyDescent="0.2">
      <c r="A75" s="39"/>
      <c r="B75" s="39"/>
      <c r="C75" s="39"/>
      <c r="D75" s="9"/>
    </row>
    <row r="76" spans="1:4" x14ac:dyDescent="0.2">
      <c r="D76" s="40"/>
    </row>
    <row r="77" spans="1:4" x14ac:dyDescent="0.2">
      <c r="D77" s="40"/>
    </row>
    <row r="78" spans="1:4" x14ac:dyDescent="0.2">
      <c r="B78" s="3" t="s">
        <v>3</v>
      </c>
      <c r="C78" s="3"/>
    </row>
    <row r="79" spans="1:4" x14ac:dyDescent="0.2">
      <c r="B79" s="3"/>
      <c r="C79" s="3"/>
    </row>
    <row r="80" spans="1:4" x14ac:dyDescent="0.2">
      <c r="B80" s="5" t="s">
        <v>5</v>
      </c>
      <c r="C80" s="5"/>
    </row>
    <row r="81" spans="1:10" x14ac:dyDescent="0.2">
      <c r="B81" s="5"/>
      <c r="C81" s="5"/>
    </row>
    <row r="82" spans="1:10" x14ac:dyDescent="0.2">
      <c r="B82" s="41">
        <v>44926</v>
      </c>
      <c r="C82" s="41"/>
    </row>
    <row r="83" spans="1:10" x14ac:dyDescent="0.2">
      <c r="A83" s="2" t="s">
        <v>16</v>
      </c>
      <c r="B83" s="5"/>
      <c r="C83" s="5"/>
    </row>
    <row r="84" spans="1:10" x14ac:dyDescent="0.2">
      <c r="A84" s="42"/>
      <c r="B84" s="5"/>
      <c r="C84" s="5"/>
    </row>
    <row r="86" spans="1:10" ht="34" x14ac:dyDescent="0.2">
      <c r="A86" s="14" t="s">
        <v>46</v>
      </c>
      <c r="B86" s="15">
        <v>2303.0459999999998</v>
      </c>
      <c r="C86" s="15"/>
      <c r="D86" s="16" t="s">
        <v>206</v>
      </c>
    </row>
    <row r="87" spans="1:10" ht="34" x14ac:dyDescent="0.2">
      <c r="A87" s="14" t="s">
        <v>47</v>
      </c>
      <c r="B87" s="15">
        <v>-2800</v>
      </c>
      <c r="C87" s="15"/>
      <c r="D87" s="16" t="s">
        <v>206</v>
      </c>
    </row>
    <row r="88" spans="1:10" x14ac:dyDescent="0.2">
      <c r="A88" t="s">
        <v>48</v>
      </c>
      <c r="B88" s="32"/>
      <c r="C88" s="43"/>
      <c r="D88" s="16"/>
    </row>
    <row r="89" spans="1:10" x14ac:dyDescent="0.2">
      <c r="A89" s="2" t="s">
        <v>49</v>
      </c>
      <c r="B89" s="44">
        <f>SUM(B86:B88)</f>
        <v>-496.95400000000018</v>
      </c>
      <c r="C89" s="44"/>
    </row>
    <row r="92" spans="1:10" x14ac:dyDescent="0.2">
      <c r="A92" s="45" t="s">
        <v>50</v>
      </c>
    </row>
    <row r="93" spans="1:10" x14ac:dyDescent="0.2">
      <c r="E93" s="2" t="str">
        <f>B1</f>
        <v>Paladin Holdings Limited</v>
      </c>
    </row>
    <row r="94" spans="1:10" ht="31" customHeight="1" x14ac:dyDescent="0.2">
      <c r="E94" s="46" t="s">
        <v>51</v>
      </c>
      <c r="F94" s="46" t="s">
        <v>52</v>
      </c>
    </row>
    <row r="95" spans="1:10" ht="34" x14ac:dyDescent="0.2">
      <c r="E95" s="14" t="s">
        <v>53</v>
      </c>
      <c r="F95" s="47">
        <v>2000000</v>
      </c>
      <c r="G95" s="48">
        <f>F95/$F$100</f>
        <v>0.47058823529411764</v>
      </c>
      <c r="H95" s="16" t="s">
        <v>207</v>
      </c>
    </row>
    <row r="96" spans="1:10" x14ac:dyDescent="0.2">
      <c r="E96" t="s">
        <v>54</v>
      </c>
      <c r="F96" s="49">
        <v>100000</v>
      </c>
      <c r="G96" s="50">
        <f>F96/$F$100</f>
        <v>2.3529411764705882E-2</v>
      </c>
      <c r="H96" s="16"/>
      <c r="I96" s="16"/>
      <c r="J96" s="16"/>
    </row>
    <row r="97" spans="2:8" x14ac:dyDescent="0.2">
      <c r="E97" t="s">
        <v>55</v>
      </c>
      <c r="F97" s="49">
        <v>650000</v>
      </c>
      <c r="G97" s="50">
        <f>F97/$F$100</f>
        <v>0.15294117647058825</v>
      </c>
    </row>
    <row r="98" spans="2:8" x14ac:dyDescent="0.2">
      <c r="E98" t="s">
        <v>56</v>
      </c>
      <c r="F98" s="49">
        <v>1200000</v>
      </c>
      <c r="G98" s="50">
        <f>F98/$F$100</f>
        <v>0.28235294117647058</v>
      </c>
    </row>
    <row r="99" spans="2:8" x14ac:dyDescent="0.2">
      <c r="B99" s="51"/>
      <c r="C99" s="51"/>
      <c r="E99" t="s">
        <v>57</v>
      </c>
      <c r="F99" s="52">
        <v>300000</v>
      </c>
      <c r="G99" s="53">
        <f>F99/$F$100</f>
        <v>7.0588235294117646E-2</v>
      </c>
    </row>
    <row r="100" spans="2:8" x14ac:dyDescent="0.2">
      <c r="F100" s="54">
        <f>SUM(F95:F99)</f>
        <v>4250000</v>
      </c>
      <c r="G100" s="55">
        <f>SUM(G95:G99)</f>
        <v>1</v>
      </c>
    </row>
    <row r="102" spans="2:8" x14ac:dyDescent="0.2">
      <c r="E102" t="s">
        <v>58</v>
      </c>
    </row>
    <row r="105" spans="2:8" x14ac:dyDescent="0.2">
      <c r="E105" s="2" t="s">
        <v>59</v>
      </c>
    </row>
    <row r="106" spans="2:8" ht="48" x14ac:dyDescent="0.2">
      <c r="E106" s="1" t="s">
        <v>60</v>
      </c>
      <c r="F106" s="46" t="s">
        <v>53</v>
      </c>
      <c r="G106" s="46" t="s">
        <v>54</v>
      </c>
    </row>
    <row r="107" spans="2:8" ht="153" x14ac:dyDescent="0.2">
      <c r="E107" s="1" t="s">
        <v>15</v>
      </c>
      <c r="F107" s="16" t="s">
        <v>44</v>
      </c>
      <c r="G107" s="16" t="s">
        <v>41</v>
      </c>
    </row>
    <row r="108" spans="2:8" x14ac:dyDescent="0.2">
      <c r="F108" s="6" t="s">
        <v>3</v>
      </c>
      <c r="G108" s="6" t="s">
        <v>3</v>
      </c>
    </row>
    <row r="109" spans="2:8" x14ac:dyDescent="0.2">
      <c r="F109" s="56" t="s">
        <v>5</v>
      </c>
      <c r="G109" s="56" t="s">
        <v>5</v>
      </c>
    </row>
    <row r="110" spans="2:8" x14ac:dyDescent="0.2">
      <c r="F110" s="56"/>
      <c r="G110" s="56"/>
    </row>
    <row r="111" spans="2:8" x14ac:dyDescent="0.2">
      <c r="F111" s="56"/>
      <c r="G111" s="56"/>
    </row>
    <row r="112" spans="2:8" ht="35" x14ac:dyDescent="0.2">
      <c r="E112" s="14" t="s">
        <v>61</v>
      </c>
      <c r="F112" s="57">
        <f>42075.838+1896</f>
        <v>43971.838000000003</v>
      </c>
      <c r="G112" s="57">
        <v>2400</v>
      </c>
      <c r="H112" s="16" t="s">
        <v>208</v>
      </c>
    </row>
    <row r="113" spans="5:8" ht="51" x14ac:dyDescent="0.2">
      <c r="E113" s="14" t="s">
        <v>62</v>
      </c>
      <c r="F113" s="58">
        <f>7668</f>
        <v>7668</v>
      </c>
      <c r="G113" s="58">
        <f>1000*0.75</f>
        <v>750</v>
      </c>
      <c r="H113" s="59" t="s">
        <v>63</v>
      </c>
    </row>
    <row r="114" spans="5:8" x14ac:dyDescent="0.2">
      <c r="E114" s="2" t="s">
        <v>64</v>
      </c>
      <c r="F114" s="60">
        <f>SUM(F112:F113)</f>
        <v>51639.838000000003</v>
      </c>
      <c r="G114" s="60">
        <f>SUM(G112:G113)</f>
        <v>3150</v>
      </c>
    </row>
    <row r="116" spans="5:8" x14ac:dyDescent="0.2">
      <c r="E116" t="s">
        <v>65</v>
      </c>
      <c r="F116" s="50">
        <v>0.38629999999999998</v>
      </c>
      <c r="G116" s="50">
        <f>G96</f>
        <v>2.3529411764705882E-2</v>
      </c>
    </row>
    <row r="118" spans="5:8" x14ac:dyDescent="0.2">
      <c r="E118" s="2" t="s">
        <v>66</v>
      </c>
      <c r="F118" s="60">
        <f>F114/F116</f>
        <v>133678.06885840022</v>
      </c>
      <c r="G118" s="60">
        <f>G114/G116</f>
        <v>133875</v>
      </c>
    </row>
    <row r="120" spans="5:8" ht="46" customHeight="1" x14ac:dyDescent="0.2">
      <c r="E120" s="61" t="s">
        <v>209</v>
      </c>
      <c r="F120" s="61"/>
      <c r="G120" s="61"/>
      <c r="H120" s="61"/>
    </row>
    <row r="121" spans="5:8" x14ac:dyDescent="0.2">
      <c r="E121" s="62" t="s">
        <v>210</v>
      </c>
    </row>
    <row r="122" spans="5:8" x14ac:dyDescent="0.2">
      <c r="E122" s="63" t="s">
        <v>67</v>
      </c>
      <c r="F122" s="62"/>
    </row>
    <row r="123" spans="5:8" x14ac:dyDescent="0.2">
      <c r="E123" s="63" t="s">
        <v>68</v>
      </c>
      <c r="F123" s="62"/>
    </row>
    <row r="124" spans="5:8" x14ac:dyDescent="0.2">
      <c r="E124" s="62"/>
      <c r="F124" s="62"/>
    </row>
    <row r="125" spans="5:8" x14ac:dyDescent="0.2">
      <c r="E125" s="64" t="s">
        <v>69</v>
      </c>
      <c r="F125" s="65" t="s">
        <v>70</v>
      </c>
      <c r="G125" s="65"/>
    </row>
    <row r="126" spans="5:8" x14ac:dyDescent="0.2">
      <c r="E126" s="63" t="s">
        <v>71</v>
      </c>
      <c r="F126" s="63" t="s">
        <v>72</v>
      </c>
    </row>
    <row r="127" spans="5:8" x14ac:dyDescent="0.2">
      <c r="E127" s="63" t="s">
        <v>73</v>
      </c>
      <c r="F127" s="63" t="s">
        <v>74</v>
      </c>
    </row>
    <row r="128" spans="5:8" x14ac:dyDescent="0.2">
      <c r="E128" s="63" t="s">
        <v>75</v>
      </c>
      <c r="F128" s="63" t="s">
        <v>76</v>
      </c>
    </row>
    <row r="129" spans="5:7" x14ac:dyDescent="0.2">
      <c r="E129" s="63" t="s">
        <v>77</v>
      </c>
      <c r="F129" s="63" t="s">
        <v>78</v>
      </c>
    </row>
    <row r="130" spans="5:7" x14ac:dyDescent="0.2">
      <c r="E130" s="63" t="s">
        <v>79</v>
      </c>
      <c r="F130" s="63" t="s">
        <v>80</v>
      </c>
    </row>
    <row r="131" spans="5:7" x14ac:dyDescent="0.2">
      <c r="E131" s="63" t="s">
        <v>81</v>
      </c>
      <c r="F131" s="63" t="s">
        <v>82</v>
      </c>
    </row>
    <row r="132" spans="5:7" x14ac:dyDescent="0.2">
      <c r="E132" s="63" t="s">
        <v>83</v>
      </c>
      <c r="F132" s="63" t="s">
        <v>84</v>
      </c>
    </row>
    <row r="133" spans="5:7" x14ac:dyDescent="0.2">
      <c r="E133" s="63" t="s">
        <v>85</v>
      </c>
      <c r="F133" s="63" t="s">
        <v>86</v>
      </c>
    </row>
    <row r="134" spans="5:7" x14ac:dyDescent="0.2">
      <c r="E134" s="63" t="s">
        <v>87</v>
      </c>
      <c r="F134" s="66" t="s">
        <v>88</v>
      </c>
      <c r="G134" s="31"/>
    </row>
    <row r="135" spans="5:7" x14ac:dyDescent="0.2">
      <c r="E135" s="64" t="s">
        <v>89</v>
      </c>
      <c r="F135" s="67" t="s">
        <v>90</v>
      </c>
      <c r="G135" s="68"/>
    </row>
    <row r="136" spans="5:7" x14ac:dyDescent="0.2">
      <c r="E136" s="64" t="s">
        <v>91</v>
      </c>
      <c r="F136" s="69">
        <f>(864.5+2928)/2</f>
        <v>1896.25</v>
      </c>
    </row>
    <row r="137" spans="5:7" x14ac:dyDescent="0.2">
      <c r="F137" s="63"/>
    </row>
    <row r="138" spans="5:7" x14ac:dyDescent="0.2">
      <c r="E138" s="62" t="s">
        <v>92</v>
      </c>
    </row>
    <row r="140" spans="5:7" hidden="1" x14ac:dyDescent="0.2">
      <c r="E140" t="s">
        <v>93</v>
      </c>
    </row>
    <row r="141" spans="5:7" hidden="1" x14ac:dyDescent="0.2">
      <c r="E141" t="s">
        <v>94</v>
      </c>
    </row>
    <row r="142" spans="5:7" hidden="1" x14ac:dyDescent="0.2"/>
    <row r="143" spans="5:7" hidden="1" x14ac:dyDescent="0.2"/>
    <row r="144" spans="5:7" hidden="1" x14ac:dyDescent="0.2">
      <c r="E144" t="s">
        <v>95</v>
      </c>
    </row>
    <row r="145" spans="5:5" ht="19" hidden="1" x14ac:dyDescent="0.25">
      <c r="E145" s="70" t="s">
        <v>96</v>
      </c>
    </row>
    <row r="146" spans="5:5" hidden="1" x14ac:dyDescent="0.2"/>
    <row r="147" spans="5:5" hidden="1" x14ac:dyDescent="0.2">
      <c r="E147" s="2" t="s">
        <v>97</v>
      </c>
    </row>
    <row r="148" spans="5:5" hidden="1" x14ac:dyDescent="0.2"/>
    <row r="149" spans="5:5" hidden="1" x14ac:dyDescent="0.2">
      <c r="E149" t="s">
        <v>98</v>
      </c>
    </row>
    <row r="150" spans="5:5" hidden="1" x14ac:dyDescent="0.2">
      <c r="E150" t="s">
        <v>99</v>
      </c>
    </row>
    <row r="151" spans="5:5" hidden="1" x14ac:dyDescent="0.2">
      <c r="E151" t="s">
        <v>100</v>
      </c>
    </row>
    <row r="152" spans="5:5" hidden="1" x14ac:dyDescent="0.2"/>
    <row r="153" spans="5:5" hidden="1" x14ac:dyDescent="0.2">
      <c r="E153" s="2" t="s">
        <v>101</v>
      </c>
    </row>
    <row r="154" spans="5:5" hidden="1" x14ac:dyDescent="0.2"/>
    <row r="155" spans="5:5" hidden="1" x14ac:dyDescent="0.2">
      <c r="E155" s="2" t="s">
        <v>102</v>
      </c>
    </row>
    <row r="156" spans="5:5" hidden="1" x14ac:dyDescent="0.2">
      <c r="E156" t="s">
        <v>103</v>
      </c>
    </row>
    <row r="157" spans="5:5" hidden="1" x14ac:dyDescent="0.2">
      <c r="E157" t="s">
        <v>104</v>
      </c>
    </row>
    <row r="158" spans="5:5" hidden="1" x14ac:dyDescent="0.2">
      <c r="E158" t="s">
        <v>105</v>
      </c>
    </row>
    <row r="159" spans="5:5" hidden="1" x14ac:dyDescent="0.2"/>
    <row r="160" spans="5:5" hidden="1" x14ac:dyDescent="0.2"/>
    <row r="161" spans="5:5" hidden="1" x14ac:dyDescent="0.2"/>
    <row r="162" spans="5:5" ht="19" hidden="1" x14ac:dyDescent="0.25">
      <c r="E162" s="70" t="s">
        <v>106</v>
      </c>
    </row>
    <row r="163" spans="5:5" hidden="1" x14ac:dyDescent="0.2"/>
    <row r="164" spans="5:5" hidden="1" x14ac:dyDescent="0.2">
      <c r="E164" s="2" t="s">
        <v>97</v>
      </c>
    </row>
    <row r="165" spans="5:5" hidden="1" x14ac:dyDescent="0.2"/>
    <row r="166" spans="5:5" hidden="1" x14ac:dyDescent="0.2">
      <c r="E166" t="s">
        <v>107</v>
      </c>
    </row>
    <row r="167" spans="5:5" hidden="1" x14ac:dyDescent="0.2">
      <c r="E167" t="s">
        <v>108</v>
      </c>
    </row>
    <row r="168" spans="5:5" hidden="1" x14ac:dyDescent="0.2">
      <c r="E168" t="s">
        <v>109</v>
      </c>
    </row>
    <row r="169" spans="5:5" hidden="1" x14ac:dyDescent="0.2">
      <c r="E169" t="s">
        <v>110</v>
      </c>
    </row>
    <row r="170" spans="5:5" hidden="1" x14ac:dyDescent="0.2"/>
    <row r="171" spans="5:5" hidden="1" x14ac:dyDescent="0.2">
      <c r="E171" s="2" t="s">
        <v>111</v>
      </c>
    </row>
    <row r="172" spans="5:5" hidden="1" x14ac:dyDescent="0.2"/>
    <row r="173" spans="5:5" hidden="1" x14ac:dyDescent="0.2">
      <c r="E173" s="2" t="s">
        <v>112</v>
      </c>
    </row>
    <row r="174" spans="5:5" hidden="1" x14ac:dyDescent="0.2"/>
    <row r="175" spans="5:5" hidden="1" x14ac:dyDescent="0.2">
      <c r="E175" s="2" t="s">
        <v>101</v>
      </c>
    </row>
    <row r="176" spans="5:5" hidden="1" x14ac:dyDescent="0.2"/>
    <row r="177" spans="5:5" hidden="1" x14ac:dyDescent="0.2">
      <c r="E177" t="s">
        <v>113</v>
      </c>
    </row>
    <row r="178" spans="5:5" hidden="1" x14ac:dyDescent="0.2">
      <c r="E178" s="2" t="s">
        <v>114</v>
      </c>
    </row>
    <row r="179" spans="5:5" hidden="1" x14ac:dyDescent="0.2"/>
    <row r="180" spans="5:5" hidden="1" x14ac:dyDescent="0.2"/>
    <row r="181" spans="5:5" hidden="1" x14ac:dyDescent="0.2"/>
    <row r="182" spans="5:5" ht="19" hidden="1" x14ac:dyDescent="0.25">
      <c r="E182" s="70" t="s">
        <v>115</v>
      </c>
    </row>
    <row r="183" spans="5:5" hidden="1" x14ac:dyDescent="0.2"/>
    <row r="184" spans="5:5" hidden="1" x14ac:dyDescent="0.2">
      <c r="E184" s="2" t="s">
        <v>97</v>
      </c>
    </row>
    <row r="185" spans="5:5" hidden="1" x14ac:dyDescent="0.2"/>
    <row r="186" spans="5:5" hidden="1" x14ac:dyDescent="0.2">
      <c r="E186" t="s">
        <v>211</v>
      </c>
    </row>
    <row r="187" spans="5:5" hidden="1" x14ac:dyDescent="0.2">
      <c r="E187" t="s">
        <v>116</v>
      </c>
    </row>
    <row r="188" spans="5:5" hidden="1" x14ac:dyDescent="0.2">
      <c r="E188" t="s">
        <v>117</v>
      </c>
    </row>
    <row r="189" spans="5:5" hidden="1" x14ac:dyDescent="0.2"/>
    <row r="190" spans="5:5" hidden="1" x14ac:dyDescent="0.2">
      <c r="E190" s="2" t="s">
        <v>101</v>
      </c>
    </row>
    <row r="191" spans="5:5" hidden="1" x14ac:dyDescent="0.2"/>
    <row r="192" spans="5:5" hidden="1" x14ac:dyDescent="0.2">
      <c r="E192" s="2" t="s">
        <v>118</v>
      </c>
    </row>
    <row r="193" spans="5:5" hidden="1" x14ac:dyDescent="0.2">
      <c r="E193" t="s">
        <v>119</v>
      </c>
    </row>
    <row r="194" spans="5:5" hidden="1" x14ac:dyDescent="0.2">
      <c r="E194" t="s">
        <v>120</v>
      </c>
    </row>
    <row r="195" spans="5:5" hidden="1" x14ac:dyDescent="0.2"/>
    <row r="196" spans="5:5" hidden="1" x14ac:dyDescent="0.2"/>
    <row r="197" spans="5:5" hidden="1" x14ac:dyDescent="0.2"/>
    <row r="198" spans="5:5" ht="19" hidden="1" x14ac:dyDescent="0.25">
      <c r="E198" s="70" t="s">
        <v>121</v>
      </c>
    </row>
    <row r="199" spans="5:5" hidden="1" x14ac:dyDescent="0.2"/>
    <row r="200" spans="5:5" hidden="1" x14ac:dyDescent="0.2">
      <c r="E200" s="2" t="s">
        <v>97</v>
      </c>
    </row>
    <row r="201" spans="5:5" hidden="1" x14ac:dyDescent="0.2"/>
    <row r="202" spans="5:5" hidden="1" x14ac:dyDescent="0.2">
      <c r="E202" t="s">
        <v>122</v>
      </c>
    </row>
    <row r="203" spans="5:5" hidden="1" x14ac:dyDescent="0.2">
      <c r="E203" t="s">
        <v>123</v>
      </c>
    </row>
    <row r="204" spans="5:5" hidden="1" x14ac:dyDescent="0.2">
      <c r="E204" t="s">
        <v>124</v>
      </c>
    </row>
    <row r="205" spans="5:5" hidden="1" x14ac:dyDescent="0.2"/>
    <row r="206" spans="5:5" hidden="1" x14ac:dyDescent="0.2">
      <c r="E206" s="2" t="s">
        <v>101</v>
      </c>
    </row>
    <row r="207" spans="5:5" hidden="1" x14ac:dyDescent="0.2"/>
    <row r="208" spans="5:5" hidden="1" x14ac:dyDescent="0.2">
      <c r="E208" s="2" t="s">
        <v>125</v>
      </c>
    </row>
    <row r="209" spans="5:5" hidden="1" x14ac:dyDescent="0.2"/>
    <row r="210" spans="5:5" hidden="1" x14ac:dyDescent="0.2"/>
    <row r="211" spans="5:5" hidden="1" x14ac:dyDescent="0.2"/>
    <row r="212" spans="5:5" ht="19" hidden="1" x14ac:dyDescent="0.25">
      <c r="E212" s="70" t="s">
        <v>126</v>
      </c>
    </row>
    <row r="213" spans="5:5" hidden="1" x14ac:dyDescent="0.2"/>
    <row r="214" spans="5:5" hidden="1" x14ac:dyDescent="0.2">
      <c r="E214" s="2" t="s">
        <v>97</v>
      </c>
    </row>
    <row r="215" spans="5:5" hidden="1" x14ac:dyDescent="0.2"/>
    <row r="216" spans="5:5" hidden="1" x14ac:dyDescent="0.2">
      <c r="E216" t="s">
        <v>127</v>
      </c>
    </row>
    <row r="217" spans="5:5" hidden="1" x14ac:dyDescent="0.2">
      <c r="E217" t="s">
        <v>128</v>
      </c>
    </row>
    <row r="218" spans="5:5" hidden="1" x14ac:dyDescent="0.2">
      <c r="E218" t="s">
        <v>129</v>
      </c>
    </row>
    <row r="219" spans="5:5" hidden="1" x14ac:dyDescent="0.2"/>
    <row r="220" spans="5:5" hidden="1" x14ac:dyDescent="0.2">
      <c r="E220" s="2" t="s">
        <v>101</v>
      </c>
    </row>
    <row r="221" spans="5:5" hidden="1" x14ac:dyDescent="0.2"/>
    <row r="222" spans="5:5" hidden="1" x14ac:dyDescent="0.2">
      <c r="E222" s="2" t="s">
        <v>130</v>
      </c>
    </row>
    <row r="223" spans="5:5" hidden="1" x14ac:dyDescent="0.2"/>
    <row r="224" spans="5:5" hidden="1" x14ac:dyDescent="0.2"/>
    <row r="225" spans="5:5" hidden="1" x14ac:dyDescent="0.2"/>
    <row r="226" spans="5:5" ht="19" hidden="1" x14ac:dyDescent="0.25">
      <c r="E226" s="70" t="s">
        <v>131</v>
      </c>
    </row>
    <row r="227" spans="5:5" hidden="1" x14ac:dyDescent="0.2"/>
    <row r="228" spans="5:5" hidden="1" x14ac:dyDescent="0.2">
      <c r="E228" s="2" t="s">
        <v>97</v>
      </c>
    </row>
    <row r="229" spans="5:5" hidden="1" x14ac:dyDescent="0.2"/>
    <row r="230" spans="5:5" hidden="1" x14ac:dyDescent="0.2">
      <c r="E230" t="s">
        <v>132</v>
      </c>
    </row>
    <row r="231" spans="5:5" hidden="1" x14ac:dyDescent="0.2">
      <c r="E231" t="s">
        <v>133</v>
      </c>
    </row>
    <row r="232" spans="5:5" hidden="1" x14ac:dyDescent="0.2">
      <c r="E232" t="s">
        <v>134</v>
      </c>
    </row>
    <row r="233" spans="5:5" hidden="1" x14ac:dyDescent="0.2"/>
    <row r="234" spans="5:5" hidden="1" x14ac:dyDescent="0.2">
      <c r="E234" s="2" t="s">
        <v>101</v>
      </c>
    </row>
    <row r="235" spans="5:5" hidden="1" x14ac:dyDescent="0.2"/>
    <row r="236" spans="5:5" hidden="1" x14ac:dyDescent="0.2">
      <c r="E236" s="2" t="s">
        <v>135</v>
      </c>
    </row>
    <row r="237" spans="5:5" hidden="1" x14ac:dyDescent="0.2"/>
    <row r="238" spans="5:5" hidden="1" x14ac:dyDescent="0.2"/>
    <row r="239" spans="5:5" hidden="1" x14ac:dyDescent="0.2"/>
    <row r="240" spans="5:5" ht="19" hidden="1" x14ac:dyDescent="0.25">
      <c r="E240" s="70" t="s">
        <v>136</v>
      </c>
    </row>
    <row r="241" spans="5:5" hidden="1" x14ac:dyDescent="0.2"/>
    <row r="242" spans="5:5" hidden="1" x14ac:dyDescent="0.2">
      <c r="E242" s="2" t="s">
        <v>97</v>
      </c>
    </row>
    <row r="243" spans="5:5" hidden="1" x14ac:dyDescent="0.2"/>
    <row r="244" spans="5:5" hidden="1" x14ac:dyDescent="0.2">
      <c r="E244" t="s">
        <v>137</v>
      </c>
    </row>
    <row r="245" spans="5:5" hidden="1" x14ac:dyDescent="0.2">
      <c r="E245" t="s">
        <v>138</v>
      </c>
    </row>
    <row r="246" spans="5:5" hidden="1" x14ac:dyDescent="0.2"/>
    <row r="247" spans="5:5" hidden="1" x14ac:dyDescent="0.2">
      <c r="E247" s="2" t="s">
        <v>101</v>
      </c>
    </row>
    <row r="248" spans="5:5" hidden="1" x14ac:dyDescent="0.2"/>
    <row r="249" spans="5:5" hidden="1" x14ac:dyDescent="0.2">
      <c r="E249" s="2" t="s">
        <v>139</v>
      </c>
    </row>
    <row r="250" spans="5:5" hidden="1" x14ac:dyDescent="0.2"/>
    <row r="251" spans="5:5" hidden="1" x14ac:dyDescent="0.2"/>
    <row r="252" spans="5:5" hidden="1" x14ac:dyDescent="0.2"/>
    <row r="253" spans="5:5" ht="19" hidden="1" x14ac:dyDescent="0.25">
      <c r="E253" s="70" t="s">
        <v>140</v>
      </c>
    </row>
    <row r="254" spans="5:5" hidden="1" x14ac:dyDescent="0.2"/>
    <row r="255" spans="5:5" hidden="1" x14ac:dyDescent="0.2">
      <c r="E255" s="2" t="s">
        <v>97</v>
      </c>
    </row>
    <row r="256" spans="5:5" hidden="1" x14ac:dyDescent="0.2"/>
    <row r="257" spans="5:5" hidden="1" x14ac:dyDescent="0.2">
      <c r="E257" t="s">
        <v>141</v>
      </c>
    </row>
    <row r="258" spans="5:5" hidden="1" x14ac:dyDescent="0.2">
      <c r="E258" t="s">
        <v>142</v>
      </c>
    </row>
    <row r="259" spans="5:5" hidden="1" x14ac:dyDescent="0.2">
      <c r="E259" t="s">
        <v>143</v>
      </c>
    </row>
    <row r="260" spans="5:5" hidden="1" x14ac:dyDescent="0.2"/>
    <row r="261" spans="5:5" hidden="1" x14ac:dyDescent="0.2">
      <c r="E261" s="2" t="s">
        <v>101</v>
      </c>
    </row>
    <row r="262" spans="5:5" hidden="1" x14ac:dyDescent="0.2"/>
    <row r="263" spans="5:5" hidden="1" x14ac:dyDescent="0.2">
      <c r="E263" s="2" t="s">
        <v>144</v>
      </c>
    </row>
    <row r="264" spans="5:5" hidden="1" x14ac:dyDescent="0.2"/>
    <row r="265" spans="5:5" hidden="1" x14ac:dyDescent="0.2"/>
    <row r="266" spans="5:5" hidden="1" x14ac:dyDescent="0.2"/>
    <row r="267" spans="5:5" ht="19" hidden="1" x14ac:dyDescent="0.25">
      <c r="E267" s="70" t="s">
        <v>145</v>
      </c>
    </row>
    <row r="268" spans="5:5" hidden="1" x14ac:dyDescent="0.2"/>
    <row r="269" spans="5:5" hidden="1" x14ac:dyDescent="0.2">
      <c r="E269" s="2" t="s">
        <v>97</v>
      </c>
    </row>
    <row r="270" spans="5:5" hidden="1" x14ac:dyDescent="0.2"/>
    <row r="271" spans="5:5" hidden="1" x14ac:dyDescent="0.2">
      <c r="E271" t="s">
        <v>146</v>
      </c>
    </row>
    <row r="272" spans="5:5" hidden="1" x14ac:dyDescent="0.2">
      <c r="E272" t="s">
        <v>147</v>
      </c>
    </row>
    <row r="273" spans="5:6" hidden="1" x14ac:dyDescent="0.2"/>
    <row r="274" spans="5:6" hidden="1" x14ac:dyDescent="0.2">
      <c r="E274" s="2" t="s">
        <v>101</v>
      </c>
    </row>
    <row r="275" spans="5:6" hidden="1" x14ac:dyDescent="0.2"/>
    <row r="276" spans="5:6" hidden="1" x14ac:dyDescent="0.2">
      <c r="E276" s="2" t="s">
        <v>148</v>
      </c>
    </row>
    <row r="277" spans="5:6" hidden="1" x14ac:dyDescent="0.2"/>
    <row r="278" spans="5:6" hidden="1" x14ac:dyDescent="0.2"/>
    <row r="279" spans="5:6" hidden="1" x14ac:dyDescent="0.2"/>
    <row r="280" spans="5:6" ht="19" hidden="1" x14ac:dyDescent="0.25">
      <c r="E280" s="70" t="s">
        <v>67</v>
      </c>
    </row>
    <row r="281" spans="5:6" hidden="1" x14ac:dyDescent="0.2"/>
    <row r="282" spans="5:6" hidden="1" x14ac:dyDescent="0.2">
      <c r="E282" t="s">
        <v>149</v>
      </c>
    </row>
    <row r="283" spans="5:6" hidden="1" x14ac:dyDescent="0.2"/>
    <row r="284" spans="5:6" hidden="1" x14ac:dyDescent="0.2">
      <c r="E284" s="2" t="s">
        <v>69</v>
      </c>
      <c r="F284" s="2" t="s">
        <v>70</v>
      </c>
    </row>
    <row r="285" spans="5:6" hidden="1" x14ac:dyDescent="0.2">
      <c r="E285" t="s">
        <v>71</v>
      </c>
      <c r="F285" t="s">
        <v>72</v>
      </c>
    </row>
    <row r="286" spans="5:6" hidden="1" x14ac:dyDescent="0.2">
      <c r="E286" t="s">
        <v>73</v>
      </c>
      <c r="F286" t="s">
        <v>74</v>
      </c>
    </row>
    <row r="287" spans="5:6" hidden="1" x14ac:dyDescent="0.2">
      <c r="E287" t="s">
        <v>75</v>
      </c>
      <c r="F287" t="s">
        <v>76</v>
      </c>
    </row>
    <row r="288" spans="5:6" hidden="1" x14ac:dyDescent="0.2">
      <c r="E288" t="s">
        <v>77</v>
      </c>
      <c r="F288" t="s">
        <v>78</v>
      </c>
    </row>
    <row r="289" spans="5:6" hidden="1" x14ac:dyDescent="0.2">
      <c r="E289" t="s">
        <v>79</v>
      </c>
      <c r="F289" t="s">
        <v>80</v>
      </c>
    </row>
    <row r="290" spans="5:6" hidden="1" x14ac:dyDescent="0.2">
      <c r="E290" t="s">
        <v>81</v>
      </c>
      <c r="F290" t="s">
        <v>82</v>
      </c>
    </row>
    <row r="291" spans="5:6" hidden="1" x14ac:dyDescent="0.2">
      <c r="E291" t="s">
        <v>83</v>
      </c>
      <c r="F291" t="s">
        <v>84</v>
      </c>
    </row>
    <row r="292" spans="5:6" hidden="1" x14ac:dyDescent="0.2">
      <c r="E292" t="s">
        <v>85</v>
      </c>
      <c r="F292" t="s">
        <v>86</v>
      </c>
    </row>
    <row r="293" spans="5:6" hidden="1" x14ac:dyDescent="0.2">
      <c r="E293" t="s">
        <v>87</v>
      </c>
      <c r="F293" t="s">
        <v>88</v>
      </c>
    </row>
    <row r="294" spans="5:6" hidden="1" x14ac:dyDescent="0.2">
      <c r="E294" s="2" t="s">
        <v>89</v>
      </c>
      <c r="F294" s="2" t="s">
        <v>90</v>
      </c>
    </row>
    <row r="295" spans="5:6" hidden="1" x14ac:dyDescent="0.2"/>
    <row r="296" spans="5:6" hidden="1" x14ac:dyDescent="0.2"/>
    <row r="297" spans="5:6" ht="19" hidden="1" x14ac:dyDescent="0.25">
      <c r="E297" s="70" t="s">
        <v>150</v>
      </c>
    </row>
    <row r="298" spans="5:6" hidden="1" x14ac:dyDescent="0.2"/>
    <row r="299" spans="5:6" hidden="1" x14ac:dyDescent="0.2">
      <c r="E299" s="2" t="s">
        <v>151</v>
      </c>
    </row>
    <row r="300" spans="5:6" hidden="1" x14ac:dyDescent="0.2">
      <c r="E300" s="2" t="s">
        <v>152</v>
      </c>
    </row>
    <row r="301" spans="5:6" hidden="1" x14ac:dyDescent="0.2">
      <c r="E301" s="2" t="s">
        <v>153</v>
      </c>
    </row>
    <row r="302" spans="5:6" hidden="1" x14ac:dyDescent="0.2"/>
    <row r="303" spans="5:6" hidden="1" x14ac:dyDescent="0.2">
      <c r="E303" t="s">
        <v>154</v>
      </c>
    </row>
    <row r="304" spans="5:6" hidden="1" x14ac:dyDescent="0.2"/>
    <row r="305" spans="5:5" hidden="1" x14ac:dyDescent="0.2">
      <c r="E305" t="s">
        <v>155</v>
      </c>
    </row>
    <row r="306" spans="5:5" hidden="1" x14ac:dyDescent="0.2"/>
    <row r="307" spans="5:5" hidden="1" x14ac:dyDescent="0.2">
      <c r="E307" s="71" t="s">
        <v>156</v>
      </c>
    </row>
    <row r="308" spans="5:5" hidden="1" x14ac:dyDescent="0.2"/>
    <row r="309" spans="5:5" hidden="1" x14ac:dyDescent="0.2">
      <c r="E309" t="s">
        <v>157</v>
      </c>
    </row>
    <row r="310" spans="5:5" hidden="1" x14ac:dyDescent="0.2"/>
    <row r="311" spans="5:5" hidden="1" x14ac:dyDescent="0.2">
      <c r="E311" s="72" t="s">
        <v>158</v>
      </c>
    </row>
    <row r="312" spans="5:5" hidden="1" x14ac:dyDescent="0.2"/>
    <row r="313" spans="5:5" hidden="1" x14ac:dyDescent="0.2">
      <c r="E313" t="s">
        <v>159</v>
      </c>
    </row>
    <row r="314" spans="5:5" hidden="1" x14ac:dyDescent="0.2"/>
    <row r="315" spans="5:5" hidden="1" x14ac:dyDescent="0.2">
      <c r="E315" t="s">
        <v>160</v>
      </c>
    </row>
    <row r="316" spans="5:5" hidden="1" x14ac:dyDescent="0.2"/>
    <row r="317" spans="5:5" hidden="1" x14ac:dyDescent="0.2">
      <c r="E317" s="2" t="s">
        <v>161</v>
      </c>
    </row>
    <row r="318" spans="5:5" hidden="1" x14ac:dyDescent="0.2"/>
    <row r="319" spans="5:5" hidden="1" x14ac:dyDescent="0.2">
      <c r="E319" t="s">
        <v>162</v>
      </c>
    </row>
    <row r="320" spans="5:5" hidden="1" x14ac:dyDescent="0.2">
      <c r="E320" t="s">
        <v>163</v>
      </c>
    </row>
    <row r="321" spans="5:5" hidden="1" x14ac:dyDescent="0.2"/>
    <row r="322" spans="5:5" hidden="1" x14ac:dyDescent="0.2">
      <c r="E322" s="2" t="s">
        <v>164</v>
      </c>
    </row>
    <row r="323" spans="5:5" hidden="1" x14ac:dyDescent="0.2"/>
    <row r="324" spans="5:5" hidden="1" x14ac:dyDescent="0.2">
      <c r="E324" t="s">
        <v>165</v>
      </c>
    </row>
    <row r="325" spans="5:5" hidden="1" x14ac:dyDescent="0.2">
      <c r="E325" t="s">
        <v>166</v>
      </c>
    </row>
    <row r="326" spans="5:5" hidden="1" x14ac:dyDescent="0.2"/>
    <row r="327" spans="5:5" hidden="1" x14ac:dyDescent="0.2">
      <c r="E327" s="2" t="s">
        <v>212</v>
      </c>
    </row>
    <row r="328" spans="5:5" hidden="1" x14ac:dyDescent="0.2"/>
    <row r="329" spans="5:5" hidden="1" x14ac:dyDescent="0.2">
      <c r="E329" t="s">
        <v>167</v>
      </c>
    </row>
    <row r="330" spans="5:5" hidden="1" x14ac:dyDescent="0.2">
      <c r="E330" t="s">
        <v>168</v>
      </c>
    </row>
    <row r="331" spans="5:5" hidden="1" x14ac:dyDescent="0.2"/>
    <row r="332" spans="5:5" hidden="1" x14ac:dyDescent="0.2">
      <c r="E332" s="2" t="s">
        <v>169</v>
      </c>
    </row>
    <row r="333" spans="5:5" hidden="1" x14ac:dyDescent="0.2"/>
    <row r="334" spans="5:5" hidden="1" x14ac:dyDescent="0.2">
      <c r="E334" t="s">
        <v>170</v>
      </c>
    </row>
    <row r="335" spans="5:5" hidden="1" x14ac:dyDescent="0.2"/>
    <row r="336" spans="5:5" hidden="1" x14ac:dyDescent="0.2">
      <c r="E336" t="s">
        <v>171</v>
      </c>
    </row>
  </sheetData>
  <sheetProtection algorithmName="SHA-512" hashValue="G3t4/tqGGXW+TjzNbZJndEyAr5pfKofSePrMREmGzEV4eaq33RS238fbJ880WPN7ZidzgI+FTriLM/yi1GPW4Q==" saltValue="M+4mutZ//RPifpJI1IsZPw==" spinCount="100000" sheet="1" objects="1" scenarios="1"/>
  <mergeCells count="2">
    <mergeCell ref="E120:H120"/>
    <mergeCell ref="F125:G125"/>
  </mergeCells>
  <phoneticPr fontId="12" type="noConversion"/>
  <pageMargins left="0.7" right="0.7" top="0.75" bottom="0.75" header="0.3" footer="0.3"/>
  <pageSetup paperSize="9" scale="28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6CDF8-D458-0146-968E-23FB7A68D8F1}">
  <sheetPr>
    <pageSetUpPr fitToPage="1"/>
  </sheetPr>
  <dimension ref="A1:I10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172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45423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68" x14ac:dyDescent="0.2">
      <c r="A12" s="14" t="s">
        <v>218</v>
      </c>
      <c r="B12" s="15">
        <v>5600</v>
      </c>
      <c r="C12" s="16" t="s">
        <v>219</v>
      </c>
    </row>
    <row r="13" spans="1:3" x14ac:dyDescent="0.2">
      <c r="A13" s="14"/>
      <c r="B13" s="15"/>
      <c r="C13" s="16"/>
    </row>
    <row r="14" spans="1:3" ht="17" x14ac:dyDescent="0.2">
      <c r="A14" s="14" t="s">
        <v>220</v>
      </c>
      <c r="B14" s="77">
        <v>2800</v>
      </c>
      <c r="C14" s="16" t="s">
        <v>173</v>
      </c>
    </row>
    <row r="15" spans="1:3" x14ac:dyDescent="0.2">
      <c r="A15" s="14"/>
      <c r="B15" s="15"/>
      <c r="C15" s="16"/>
    </row>
    <row r="16" spans="1:3" x14ac:dyDescent="0.2">
      <c r="A16" s="1" t="s">
        <v>64</v>
      </c>
      <c r="B16" s="15">
        <f>SUM(B12:B14)</f>
        <v>8400</v>
      </c>
      <c r="C16" s="16"/>
    </row>
    <row r="17" spans="1:3" x14ac:dyDescent="0.2">
      <c r="A17" s="1"/>
      <c r="B17" s="15"/>
      <c r="C17" s="16"/>
    </row>
    <row r="18" spans="1:3" hidden="1" x14ac:dyDescent="0.2">
      <c r="A18" s="1"/>
      <c r="B18" s="15"/>
      <c r="C18" s="16"/>
    </row>
    <row r="19" spans="1:3" hidden="1" x14ac:dyDescent="0.2">
      <c r="A19" s="18" t="s">
        <v>10</v>
      </c>
      <c r="B19" s="15"/>
      <c r="C19" s="16"/>
    </row>
    <row r="20" spans="1:3" hidden="1" x14ac:dyDescent="0.2">
      <c r="A20" s="14"/>
      <c r="B20" s="15"/>
      <c r="C20" s="16"/>
    </row>
    <row r="21" spans="1:3" hidden="1" x14ac:dyDescent="0.2">
      <c r="A21" s="14"/>
      <c r="B21" s="15"/>
      <c r="C21" s="16"/>
    </row>
    <row r="22" spans="1:3" hidden="1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9" t="s">
        <v>12</v>
      </c>
      <c r="B24" s="20">
        <f>B16-B97</f>
        <v>8400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13</v>
      </c>
      <c r="B27" s="7"/>
      <c r="C27" s="22"/>
    </row>
    <row r="28" spans="1:3" x14ac:dyDescent="0.2">
      <c r="A28" s="2" t="s">
        <v>14</v>
      </c>
      <c r="B28" s="3"/>
      <c r="C28" s="23"/>
    </row>
    <row r="29" spans="1:3" x14ac:dyDescent="0.2">
      <c r="A29" s="12">
        <v>45291</v>
      </c>
      <c r="B29" s="25"/>
      <c r="C29" s="25"/>
    </row>
    <row r="30" spans="1:3" x14ac:dyDescent="0.2">
      <c r="A30" s="13"/>
      <c r="B30" s="27"/>
      <c r="C30" s="25"/>
    </row>
    <row r="31" spans="1:3" x14ac:dyDescent="0.2">
      <c r="A31" s="2" t="s">
        <v>16</v>
      </c>
      <c r="B31" s="25"/>
      <c r="C31" s="25"/>
    </row>
    <row r="32" spans="1:3" x14ac:dyDescent="0.2">
      <c r="A32" s="28"/>
      <c r="B32" s="25"/>
      <c r="C32" s="28"/>
    </row>
    <row r="33" spans="1:3" x14ac:dyDescent="0.2">
      <c r="A33" s="13"/>
      <c r="B33" s="25"/>
      <c r="C33" s="25"/>
    </row>
    <row r="34" spans="1:3" ht="17" x14ac:dyDescent="0.2">
      <c r="A34" s="14" t="s">
        <v>17</v>
      </c>
      <c r="B34" s="29">
        <v>4900</v>
      </c>
      <c r="C34" s="16" t="s">
        <v>173</v>
      </c>
    </row>
    <row r="35" spans="1:3" x14ac:dyDescent="0.2">
      <c r="A35" s="14" t="s">
        <v>18</v>
      </c>
      <c r="B35" s="73"/>
      <c r="C35" s="16"/>
    </row>
    <row r="36" spans="1:3" x14ac:dyDescent="0.2">
      <c r="A36" s="1" t="s">
        <v>19</v>
      </c>
      <c r="B36" s="73"/>
      <c r="C36" s="16"/>
    </row>
    <row r="37" spans="1:3" x14ac:dyDescent="0.2">
      <c r="A37" s="14"/>
      <c r="B37" s="73"/>
      <c r="C37" s="11"/>
    </row>
    <row r="38" spans="1:3" x14ac:dyDescent="0.2">
      <c r="A38" s="1" t="s">
        <v>20</v>
      </c>
      <c r="B38" s="73"/>
      <c r="C38" s="11"/>
    </row>
    <row r="39" spans="1:3" x14ac:dyDescent="0.2">
      <c r="A39" s="14"/>
      <c r="B39" s="73"/>
      <c r="C39" s="11"/>
    </row>
    <row r="40" spans="1:3" x14ac:dyDescent="0.2">
      <c r="A40" s="14" t="s">
        <v>21</v>
      </c>
      <c r="B40" s="73"/>
      <c r="C40" s="16"/>
    </row>
    <row r="41" spans="1:3" x14ac:dyDescent="0.2">
      <c r="A41" s="14" t="s">
        <v>22</v>
      </c>
      <c r="B41" s="73"/>
      <c r="C41" s="11"/>
    </row>
    <row r="42" spans="1:3" x14ac:dyDescent="0.2">
      <c r="A42" s="14"/>
      <c r="B42" s="73"/>
      <c r="C42" s="11"/>
    </row>
    <row r="43" spans="1:3" x14ac:dyDescent="0.2">
      <c r="A43" s="14" t="s">
        <v>23</v>
      </c>
      <c r="B43" s="73"/>
      <c r="C43" s="11"/>
    </row>
    <row r="44" spans="1:3" x14ac:dyDescent="0.2">
      <c r="A44" s="14" t="s">
        <v>174</v>
      </c>
      <c r="B44" s="73"/>
      <c r="C44" s="16"/>
    </row>
    <row r="45" spans="1:3" x14ac:dyDescent="0.2">
      <c r="A45" s="14" t="s">
        <v>25</v>
      </c>
      <c r="B45" s="73"/>
      <c r="C45" s="11"/>
    </row>
    <row r="46" spans="1:3" x14ac:dyDescent="0.2">
      <c r="A46" s="14" t="s">
        <v>26</v>
      </c>
      <c r="B46" s="73"/>
      <c r="C46" s="11"/>
    </row>
    <row r="47" spans="1:3" x14ac:dyDescent="0.2">
      <c r="A47" s="14"/>
      <c r="B47" s="73"/>
      <c r="C47" s="11"/>
    </row>
    <row r="48" spans="1:3" x14ac:dyDescent="0.2">
      <c r="A48" s="14" t="s">
        <v>31</v>
      </c>
      <c r="B48" s="73"/>
      <c r="C48" s="16"/>
    </row>
    <row r="49" spans="1:3" x14ac:dyDescent="0.2">
      <c r="A49" s="14" t="s">
        <v>32</v>
      </c>
      <c r="B49" s="73"/>
      <c r="C49" s="11"/>
    </row>
    <row r="50" spans="1:3" x14ac:dyDescent="0.2">
      <c r="A50" s="14" t="s">
        <v>33</v>
      </c>
      <c r="B50" s="73"/>
      <c r="C50" s="16"/>
    </row>
    <row r="51" spans="1:3" x14ac:dyDescent="0.2">
      <c r="A51" s="14" t="s">
        <v>34</v>
      </c>
      <c r="B51" s="73"/>
      <c r="C51" s="16"/>
    </row>
    <row r="52" spans="1:3" x14ac:dyDescent="0.2">
      <c r="A52" s="14"/>
      <c r="B52" s="73"/>
      <c r="C52" s="11"/>
    </row>
    <row r="53" spans="1:3" x14ac:dyDescent="0.2">
      <c r="A53" s="14" t="s">
        <v>35</v>
      </c>
      <c r="B53" s="73"/>
      <c r="C53" s="16"/>
    </row>
    <row r="54" spans="1:3" x14ac:dyDescent="0.2">
      <c r="A54" s="14"/>
      <c r="B54" s="73"/>
      <c r="C54" s="11"/>
    </row>
    <row r="55" spans="1:3" x14ac:dyDescent="0.2">
      <c r="A55" s="14" t="s">
        <v>36</v>
      </c>
      <c r="B55" s="73"/>
      <c r="C55" s="11"/>
    </row>
    <row r="56" spans="1:3" x14ac:dyDescent="0.2">
      <c r="A56" s="31"/>
      <c r="B56" s="32"/>
      <c r="C56" s="33"/>
    </row>
    <row r="57" spans="1:3" ht="17" x14ac:dyDescent="0.2">
      <c r="A57" s="34" t="s">
        <v>13</v>
      </c>
      <c r="B57" s="35">
        <v>1300</v>
      </c>
      <c r="C57" s="74" t="s">
        <v>173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7" t="s">
        <v>37</v>
      </c>
      <c r="B60" s="38">
        <f>ROUND((B24/B34),1)</f>
        <v>1.7</v>
      </c>
      <c r="C60" s="10"/>
    </row>
    <row r="61" spans="1:3" x14ac:dyDescent="0.2">
      <c r="A61" s="37" t="s">
        <v>38</v>
      </c>
      <c r="B61" s="75" t="s">
        <v>175</v>
      </c>
      <c r="C61" s="10"/>
    </row>
    <row r="62" spans="1:3" x14ac:dyDescent="0.2">
      <c r="A62" s="37" t="s">
        <v>39</v>
      </c>
      <c r="B62" s="38">
        <f>ROUND((B24/B57),1)</f>
        <v>6.5</v>
      </c>
      <c r="C62" s="10"/>
    </row>
    <row r="65" spans="1:3" x14ac:dyDescent="0.2">
      <c r="A65" s="7" t="s">
        <v>40</v>
      </c>
      <c r="B65" s="8"/>
      <c r="C65" s="9"/>
    </row>
    <row r="66" spans="1:3" x14ac:dyDescent="0.2">
      <c r="C66" s="10"/>
    </row>
    <row r="67" spans="1:3" x14ac:dyDescent="0.2">
      <c r="A67" s="14" t="s">
        <v>221</v>
      </c>
    </row>
    <row r="68" spans="1:3" x14ac:dyDescent="0.2">
      <c r="A68" s="14" t="s">
        <v>222</v>
      </c>
    </row>
    <row r="69" spans="1:3" x14ac:dyDescent="0.2">
      <c r="A69" s="14" t="s">
        <v>222</v>
      </c>
    </row>
    <row r="70" spans="1:3" x14ac:dyDescent="0.2">
      <c r="A70" s="14" t="s">
        <v>223</v>
      </c>
    </row>
    <row r="71" spans="1:3" x14ac:dyDescent="0.2">
      <c r="A71" s="14" t="s">
        <v>224</v>
      </c>
    </row>
    <row r="72" spans="1:3" x14ac:dyDescent="0.2">
      <c r="A72" s="14" t="s">
        <v>225</v>
      </c>
    </row>
    <row r="73" spans="1:3" x14ac:dyDescent="0.2">
      <c r="A73" t="s">
        <v>177</v>
      </c>
    </row>
    <row r="74" spans="1:3" x14ac:dyDescent="0.2">
      <c r="C74" s="11"/>
    </row>
    <row r="75" spans="1:3" x14ac:dyDescent="0.2">
      <c r="A75" s="39"/>
      <c r="B75" s="39"/>
      <c r="C75" s="9"/>
    </row>
    <row r="76" spans="1:3" x14ac:dyDescent="0.2">
      <c r="C76" s="40"/>
    </row>
    <row r="77" spans="1:3" hidden="1" x14ac:dyDescent="0.2">
      <c r="C77" s="40"/>
    </row>
    <row r="78" spans="1:3" hidden="1" x14ac:dyDescent="0.2">
      <c r="B78" s="3" t="s">
        <v>3</v>
      </c>
    </row>
    <row r="79" spans="1:3" hidden="1" x14ac:dyDescent="0.2">
      <c r="B79" s="3"/>
    </row>
    <row r="80" spans="1:3" hidden="1" x14ac:dyDescent="0.2">
      <c r="B80" s="5" t="s">
        <v>5</v>
      </c>
    </row>
    <row r="81" spans="1:9" hidden="1" x14ac:dyDescent="0.2">
      <c r="B81" s="5"/>
    </row>
    <row r="82" spans="1:9" hidden="1" x14ac:dyDescent="0.2">
      <c r="B82" s="41" t="s">
        <v>178</v>
      </c>
    </row>
    <row r="83" spans="1:9" hidden="1" x14ac:dyDescent="0.2">
      <c r="A83" s="2" t="s">
        <v>16</v>
      </c>
      <c r="B83" s="5"/>
    </row>
    <row r="84" spans="1:9" hidden="1" x14ac:dyDescent="0.2">
      <c r="A84" s="42"/>
      <c r="B84" s="5"/>
    </row>
    <row r="85" spans="1:9" hidden="1" x14ac:dyDescent="0.2"/>
    <row r="86" spans="1:9" ht="17" hidden="1" x14ac:dyDescent="0.2">
      <c r="A86" s="14" t="s">
        <v>46</v>
      </c>
      <c r="B86" s="15">
        <v>0</v>
      </c>
      <c r="C86" s="16" t="s">
        <v>176</v>
      </c>
    </row>
    <row r="87" spans="1:9" hidden="1" x14ac:dyDescent="0.2">
      <c r="A87" s="14" t="s">
        <v>179</v>
      </c>
      <c r="B87" s="15"/>
      <c r="C87" s="16"/>
    </row>
    <row r="88" spans="1:9" hidden="1" x14ac:dyDescent="0.2">
      <c r="A88" t="s">
        <v>48</v>
      </c>
      <c r="B88" s="32"/>
      <c r="C88" s="16"/>
    </row>
    <row r="89" spans="1:9" hidden="1" x14ac:dyDescent="0.2">
      <c r="A89" s="2" t="s">
        <v>49</v>
      </c>
      <c r="B89" s="44">
        <f>SUM(B86:B88)</f>
        <v>0</v>
      </c>
    </row>
    <row r="90" spans="1:9" hidden="1" x14ac:dyDescent="0.2"/>
    <row r="92" spans="1:9" x14ac:dyDescent="0.2">
      <c r="A92" s="45" t="s">
        <v>50</v>
      </c>
    </row>
    <row r="96" spans="1:9" x14ac:dyDescent="0.2">
      <c r="E96" s="16"/>
      <c r="F96" s="16"/>
      <c r="G96" s="16"/>
      <c r="H96" s="16"/>
      <c r="I96" s="16"/>
    </row>
    <row r="99" spans="2:2" x14ac:dyDescent="0.2">
      <c r="B99" s="51"/>
    </row>
    <row r="100" spans="2:2" x14ac:dyDescent="0.2">
      <c r="B100" s="51"/>
    </row>
  </sheetData>
  <sheetProtection algorithmName="SHA-512" hashValue="qpKhT/o/GZsA2b6LNQL8pRY9KzrxK8wqvHPXbxxTRT3RXPJrBvu/4BR0AW2lK9pcXKQUrSkYrwHNXZJsNU/HJQ==" saltValue="DNTqbQYt17nXR9nN/w+1Xw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2A0BB-9629-1546-A61D-FA357892BB87}">
  <sheetPr>
    <pageSetUpPr fitToPage="1"/>
  </sheetPr>
  <dimension ref="A1:I98"/>
  <sheetViews>
    <sheetView workbookViewId="0">
      <selection activeCell="A3" sqref="A3"/>
    </sheetView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180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45504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68" x14ac:dyDescent="0.2">
      <c r="A12" s="14" t="s">
        <v>8</v>
      </c>
      <c r="B12" s="15">
        <v>9700</v>
      </c>
      <c r="C12" s="16" t="s">
        <v>181</v>
      </c>
    </row>
    <row r="13" spans="1:3" x14ac:dyDescent="0.2">
      <c r="A13" s="14"/>
      <c r="B13" s="15"/>
      <c r="C13" s="16"/>
    </row>
    <row r="14" spans="1:3" x14ac:dyDescent="0.2">
      <c r="A14" s="1" t="s">
        <v>182</v>
      </c>
      <c r="B14" s="15"/>
      <c r="C14" s="16"/>
    </row>
    <row r="15" spans="1:3" ht="34" x14ac:dyDescent="0.2">
      <c r="A15" s="76">
        <v>0.4</v>
      </c>
      <c r="B15" s="15"/>
      <c r="C15" s="16" t="s">
        <v>183</v>
      </c>
    </row>
    <row r="16" spans="1:3" x14ac:dyDescent="0.2">
      <c r="A16" s="14"/>
      <c r="B16" s="15"/>
      <c r="C16" s="16"/>
    </row>
    <row r="17" spans="1:3" x14ac:dyDescent="0.2">
      <c r="A17" s="1" t="s">
        <v>184</v>
      </c>
      <c r="B17" s="15">
        <f>B12/A15</f>
        <v>24250</v>
      </c>
      <c r="C17" s="16"/>
    </row>
    <row r="18" spans="1:3" x14ac:dyDescent="0.2">
      <c r="A18" s="1"/>
      <c r="B18" s="15"/>
      <c r="C18" s="16"/>
    </row>
    <row r="19" spans="1:3" x14ac:dyDescent="0.2">
      <c r="A19" s="1"/>
      <c r="B19" s="15"/>
      <c r="C19" s="16"/>
    </row>
    <row r="20" spans="1:3" x14ac:dyDescent="0.2">
      <c r="A20" s="18" t="s">
        <v>10</v>
      </c>
      <c r="B20" s="15"/>
      <c r="C20" s="16"/>
    </row>
    <row r="21" spans="1:3" x14ac:dyDescent="0.2">
      <c r="A21" s="14"/>
      <c r="B21" s="15"/>
      <c r="C21" s="16"/>
    </row>
    <row r="22" spans="1:3" ht="51" x14ac:dyDescent="0.2">
      <c r="A22" s="14" t="s">
        <v>185</v>
      </c>
      <c r="B22" s="15">
        <f>-B87</f>
        <v>-1579.5889999999999</v>
      </c>
      <c r="C22" s="16" t="s">
        <v>186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19" t="s">
        <v>12</v>
      </c>
      <c r="B25" s="20">
        <f>B17-B87</f>
        <v>22670.411</v>
      </c>
      <c r="C25" s="21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13</v>
      </c>
      <c r="B28" s="7"/>
      <c r="C28" s="22"/>
    </row>
    <row r="29" spans="1:3" x14ac:dyDescent="0.2">
      <c r="A29" s="2" t="s">
        <v>14</v>
      </c>
      <c r="B29" s="3"/>
      <c r="C29" s="23"/>
    </row>
    <row r="30" spans="1:3" x14ac:dyDescent="0.2">
      <c r="A30" s="12">
        <v>45291</v>
      </c>
      <c r="B30" s="25"/>
      <c r="C30" s="25"/>
    </row>
    <row r="31" spans="1:3" x14ac:dyDescent="0.2">
      <c r="A31" s="13"/>
      <c r="B31" s="27"/>
      <c r="C31" s="25"/>
    </row>
    <row r="32" spans="1:3" x14ac:dyDescent="0.2">
      <c r="A32" s="2" t="s">
        <v>16</v>
      </c>
      <c r="B32" s="25"/>
      <c r="C32" s="25"/>
    </row>
    <row r="33" spans="1:3" x14ac:dyDescent="0.2">
      <c r="A33" s="28"/>
      <c r="B33" s="25"/>
      <c r="C33" s="28"/>
    </row>
    <row r="34" spans="1:3" x14ac:dyDescent="0.2">
      <c r="A34" s="13"/>
      <c r="B34" s="25"/>
      <c r="C34" s="25"/>
    </row>
    <row r="35" spans="1:3" ht="17" x14ac:dyDescent="0.2">
      <c r="A35" s="14" t="s">
        <v>17</v>
      </c>
      <c r="B35" s="29">
        <v>15228.734</v>
      </c>
      <c r="C35" s="16" t="s">
        <v>187</v>
      </c>
    </row>
    <row r="36" spans="1:3" x14ac:dyDescent="0.2">
      <c r="A36" s="14" t="s">
        <v>18</v>
      </c>
      <c r="B36" s="29"/>
      <c r="C36" s="16"/>
    </row>
    <row r="37" spans="1:3" ht="17" x14ac:dyDescent="0.2">
      <c r="A37" s="1" t="s">
        <v>19</v>
      </c>
      <c r="B37" s="29">
        <v>1645.28</v>
      </c>
      <c r="C37" s="16" t="s">
        <v>187</v>
      </c>
    </row>
    <row r="38" spans="1:3" x14ac:dyDescent="0.2">
      <c r="A38" s="14"/>
      <c r="B38" s="29"/>
      <c r="C38" s="11"/>
    </row>
    <row r="39" spans="1:3" x14ac:dyDescent="0.2">
      <c r="A39" s="1" t="s">
        <v>20</v>
      </c>
      <c r="B39" s="29"/>
      <c r="C39" s="11"/>
    </row>
    <row r="40" spans="1:3" x14ac:dyDescent="0.2">
      <c r="A40" s="14"/>
      <c r="B40" s="29"/>
      <c r="C40" s="11"/>
    </row>
    <row r="41" spans="1:3" x14ac:dyDescent="0.2">
      <c r="A41" s="14" t="s">
        <v>21</v>
      </c>
      <c r="B41" s="29"/>
      <c r="C41" s="16"/>
    </row>
    <row r="42" spans="1:3" x14ac:dyDescent="0.2">
      <c r="A42" s="14" t="s">
        <v>22</v>
      </c>
      <c r="B42" s="29"/>
      <c r="C42" s="11"/>
    </row>
    <row r="43" spans="1:3" x14ac:dyDescent="0.2">
      <c r="A43" s="14"/>
      <c r="B43" s="29"/>
      <c r="C43" s="11"/>
    </row>
    <row r="44" spans="1:3" x14ac:dyDescent="0.2">
      <c r="A44" s="14" t="s">
        <v>23</v>
      </c>
      <c r="B44" s="29"/>
      <c r="C44" s="11"/>
    </row>
    <row r="45" spans="1:3" x14ac:dyDescent="0.2">
      <c r="A45" s="14" t="s">
        <v>174</v>
      </c>
      <c r="B45" s="29"/>
      <c r="C45" s="16"/>
    </row>
    <row r="46" spans="1:3" x14ac:dyDescent="0.2">
      <c r="A46" s="14" t="s">
        <v>25</v>
      </c>
      <c r="B46" s="29"/>
      <c r="C46" s="11"/>
    </row>
    <row r="47" spans="1:3" x14ac:dyDescent="0.2">
      <c r="A47" s="14" t="s">
        <v>26</v>
      </c>
      <c r="B47" s="29"/>
      <c r="C47" s="11"/>
    </row>
    <row r="48" spans="1:3" x14ac:dyDescent="0.2">
      <c r="A48" s="14"/>
      <c r="B48" s="29"/>
      <c r="C48" s="11"/>
    </row>
    <row r="49" spans="1:3" x14ac:dyDescent="0.2">
      <c r="A49" s="14" t="s">
        <v>31</v>
      </c>
      <c r="B49" s="29"/>
      <c r="C49" s="16"/>
    </row>
    <row r="50" spans="1:3" x14ac:dyDescent="0.2">
      <c r="A50" s="14" t="s">
        <v>32</v>
      </c>
      <c r="B50" s="29"/>
      <c r="C50" s="11"/>
    </row>
    <row r="51" spans="1:3" x14ac:dyDescent="0.2">
      <c r="A51" s="14" t="s">
        <v>33</v>
      </c>
      <c r="B51" s="29"/>
      <c r="C51" s="16"/>
    </row>
    <row r="52" spans="1:3" x14ac:dyDescent="0.2">
      <c r="A52" s="14" t="s">
        <v>34</v>
      </c>
      <c r="B52" s="29"/>
      <c r="C52" s="16"/>
    </row>
    <row r="53" spans="1:3" x14ac:dyDescent="0.2">
      <c r="A53" s="14"/>
      <c r="B53" s="29"/>
      <c r="C53" s="11"/>
    </row>
    <row r="54" spans="1:3" ht="17" x14ac:dyDescent="0.2">
      <c r="A54" s="14" t="s">
        <v>35</v>
      </c>
      <c r="B54" s="29">
        <v>43.268999999999998</v>
      </c>
      <c r="C54" s="16" t="s">
        <v>187</v>
      </c>
    </row>
    <row r="55" spans="1:3" x14ac:dyDescent="0.2">
      <c r="A55" s="14"/>
      <c r="B55" s="29"/>
      <c r="C55" s="11"/>
    </row>
    <row r="56" spans="1:3" x14ac:dyDescent="0.2">
      <c r="A56" s="14" t="s">
        <v>36</v>
      </c>
      <c r="B56" s="29">
        <f>SUM(B41:B54)</f>
        <v>43.268999999999998</v>
      </c>
      <c r="C56" s="11"/>
    </row>
    <row r="57" spans="1:3" x14ac:dyDescent="0.2">
      <c r="A57" s="31"/>
      <c r="B57" s="32"/>
      <c r="C57" s="33"/>
    </row>
    <row r="58" spans="1:3" x14ac:dyDescent="0.2">
      <c r="A58" s="34" t="s">
        <v>13</v>
      </c>
      <c r="B58" s="35">
        <f>B37+B56</f>
        <v>1688.549</v>
      </c>
      <c r="C58" s="36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7" t="s">
        <v>37</v>
      </c>
      <c r="B61" s="38">
        <f>ROUND((B25/B35),1)</f>
        <v>1.5</v>
      </c>
      <c r="C61" s="10"/>
    </row>
    <row r="62" spans="1:3" x14ac:dyDescent="0.2">
      <c r="A62" s="37" t="s">
        <v>38</v>
      </c>
      <c r="B62" s="38">
        <f>ROUND((B25/B37),1)</f>
        <v>13.8</v>
      </c>
      <c r="C62" s="10"/>
    </row>
    <row r="63" spans="1:3" x14ac:dyDescent="0.2">
      <c r="A63" s="37" t="s">
        <v>39</v>
      </c>
      <c r="B63" s="38">
        <f>ROUND((B25/B58),1)</f>
        <v>13.4</v>
      </c>
      <c r="C63" s="10"/>
    </row>
    <row r="66" spans="1:3" x14ac:dyDescent="0.2">
      <c r="A66" s="7" t="s">
        <v>40</v>
      </c>
      <c r="B66" s="8"/>
      <c r="C66" s="9"/>
    </row>
    <row r="67" spans="1:3" x14ac:dyDescent="0.2">
      <c r="C67" s="10"/>
    </row>
    <row r="68" spans="1:3" x14ac:dyDescent="0.2">
      <c r="A68" s="14" t="s">
        <v>188</v>
      </c>
    </row>
    <row r="69" spans="1:3" x14ac:dyDescent="0.2">
      <c r="A69" s="14" t="s">
        <v>189</v>
      </c>
    </row>
    <row r="70" spans="1:3" x14ac:dyDescent="0.2">
      <c r="A70" s="14" t="s">
        <v>190</v>
      </c>
    </row>
    <row r="71" spans="1:3" x14ac:dyDescent="0.2">
      <c r="A71" t="s">
        <v>191</v>
      </c>
    </row>
    <row r="72" spans="1:3" x14ac:dyDescent="0.2">
      <c r="C72" s="11"/>
    </row>
    <row r="73" spans="1:3" x14ac:dyDescent="0.2">
      <c r="A73" s="39"/>
      <c r="B73" s="39"/>
      <c r="C73" s="9"/>
    </row>
    <row r="74" spans="1:3" x14ac:dyDescent="0.2">
      <c r="C74" s="40"/>
    </row>
    <row r="75" spans="1:3" x14ac:dyDescent="0.2">
      <c r="C75" s="40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41">
        <v>45291</v>
      </c>
    </row>
    <row r="81" spans="1:9" x14ac:dyDescent="0.2">
      <c r="A81" s="2" t="s">
        <v>16</v>
      </c>
      <c r="B81" s="5"/>
    </row>
    <row r="82" spans="1:9" x14ac:dyDescent="0.2">
      <c r="A82" s="42"/>
      <c r="B82" s="5"/>
    </row>
    <row r="84" spans="1:9" ht="51" x14ac:dyDescent="0.2">
      <c r="A84" s="14" t="s">
        <v>192</v>
      </c>
      <c r="B84" s="15">
        <f>8079.74-6500.151</f>
        <v>1579.5889999999999</v>
      </c>
      <c r="C84" s="16" t="s">
        <v>186</v>
      </c>
    </row>
    <row r="85" spans="1:9" x14ac:dyDescent="0.2">
      <c r="A85" s="14" t="s">
        <v>179</v>
      </c>
      <c r="B85" s="15"/>
      <c r="C85" s="16"/>
    </row>
    <row r="86" spans="1:9" x14ac:dyDescent="0.2">
      <c r="A86" t="s">
        <v>48</v>
      </c>
      <c r="B86" s="32"/>
      <c r="C86" s="16"/>
    </row>
    <row r="87" spans="1:9" x14ac:dyDescent="0.2">
      <c r="A87" s="1" t="s">
        <v>192</v>
      </c>
      <c r="B87" s="44">
        <f>SUM(B84:B86)</f>
        <v>1579.5889999999999</v>
      </c>
    </row>
    <row r="90" spans="1:9" x14ac:dyDescent="0.2">
      <c r="A90" s="45" t="s">
        <v>50</v>
      </c>
    </row>
    <row r="94" spans="1:9" x14ac:dyDescent="0.2">
      <c r="E94" s="16"/>
      <c r="F94" s="16"/>
      <c r="G94" s="16"/>
      <c r="H94" s="16"/>
      <c r="I94" s="16"/>
    </row>
    <row r="97" spans="2:2" x14ac:dyDescent="0.2">
      <c r="B97" s="51"/>
    </row>
    <row r="98" spans="2:2" x14ac:dyDescent="0.2">
      <c r="B98" s="51"/>
    </row>
  </sheetData>
  <sheetProtection algorithmName="SHA-512" hashValue="mdQj+ktBR51fzVOPFYQfX2CB2KwESdw2NirUITuecwlfG6mUahRNkyG+A0i16ZOqtWaVE5n5zFSh4v9Tio7Dxw==" saltValue="lyGhNVmWAujKZbwXN7xdDw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A7F3C-B40E-274B-BBC1-7C023E242F5D}">
  <sheetPr>
    <pageSetUpPr fitToPage="1"/>
  </sheetPr>
  <dimension ref="A1:I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193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45593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51" x14ac:dyDescent="0.2">
      <c r="A12" s="14" t="s">
        <v>8</v>
      </c>
      <c r="B12" s="15">
        <f>21650/0.98</f>
        <v>22091.836734693879</v>
      </c>
      <c r="C12" s="16" t="s">
        <v>194</v>
      </c>
    </row>
    <row r="13" spans="1:3" x14ac:dyDescent="0.2">
      <c r="A13" s="14"/>
      <c r="B13" s="15"/>
      <c r="C13" s="16"/>
    </row>
    <row r="14" spans="1:3" x14ac:dyDescent="0.2">
      <c r="A14" s="1" t="s">
        <v>182</v>
      </c>
      <c r="B14" s="15"/>
      <c r="C14" s="16"/>
    </row>
    <row r="15" spans="1:3" ht="17" x14ac:dyDescent="0.2">
      <c r="A15" s="76">
        <v>0.28399999999999997</v>
      </c>
      <c r="B15" s="15"/>
      <c r="C15" s="16" t="s">
        <v>195</v>
      </c>
    </row>
    <row r="16" spans="1:3" x14ac:dyDescent="0.2">
      <c r="A16" s="14"/>
      <c r="B16" s="15"/>
      <c r="C16" s="16"/>
    </row>
    <row r="17" spans="1:3" x14ac:dyDescent="0.2">
      <c r="A17" s="1" t="s">
        <v>184</v>
      </c>
      <c r="B17" s="15">
        <f>B12/A15</f>
        <v>77788.157516527746</v>
      </c>
      <c r="C17" s="16"/>
    </row>
    <row r="18" spans="1:3" x14ac:dyDescent="0.2">
      <c r="A18" s="14"/>
      <c r="B18" s="15"/>
      <c r="C18" s="16"/>
    </row>
    <row r="19" spans="1:3" x14ac:dyDescent="0.2">
      <c r="A19" s="18" t="s">
        <v>10</v>
      </c>
      <c r="B19" s="15"/>
      <c r="C19" s="16"/>
    </row>
    <row r="20" spans="1:3" x14ac:dyDescent="0.2">
      <c r="A20" s="14"/>
      <c r="B20" s="15"/>
      <c r="C20" s="16"/>
    </row>
    <row r="21" spans="1:3" ht="34" x14ac:dyDescent="0.2">
      <c r="A21" s="16" t="s">
        <v>226</v>
      </c>
      <c r="B21" s="15">
        <f>-B86</f>
        <v>-834.7</v>
      </c>
      <c r="C21" s="16" t="s">
        <v>196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9" t="s">
        <v>12</v>
      </c>
      <c r="B24" s="20">
        <f>B17-B86</f>
        <v>76953.457516527749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13</v>
      </c>
      <c r="B27" s="7"/>
      <c r="C27" s="22"/>
    </row>
    <row r="28" spans="1:3" x14ac:dyDescent="0.2">
      <c r="A28" s="2" t="s">
        <v>14</v>
      </c>
      <c r="B28" s="3"/>
      <c r="C28" s="23"/>
    </row>
    <row r="29" spans="1:3" x14ac:dyDescent="0.2">
      <c r="A29" s="12">
        <v>45657</v>
      </c>
      <c r="B29" s="5" t="s">
        <v>197</v>
      </c>
      <c r="C29" s="25"/>
    </row>
    <row r="30" spans="1:3" x14ac:dyDescent="0.2">
      <c r="A30" s="13"/>
      <c r="B30" s="27"/>
      <c r="C30" s="25"/>
    </row>
    <row r="31" spans="1:3" x14ac:dyDescent="0.2">
      <c r="A31" s="2" t="s">
        <v>16</v>
      </c>
      <c r="B31" s="25"/>
      <c r="C31" s="25"/>
    </row>
    <row r="32" spans="1:3" x14ac:dyDescent="0.2">
      <c r="A32" s="28"/>
      <c r="B32" s="25"/>
      <c r="C32" s="28"/>
    </row>
    <row r="33" spans="1:3" x14ac:dyDescent="0.2">
      <c r="A33" s="13"/>
      <c r="B33" s="25"/>
      <c r="C33" s="25"/>
    </row>
    <row r="34" spans="1:3" ht="17" x14ac:dyDescent="0.2">
      <c r="A34" s="14" t="s">
        <v>17</v>
      </c>
      <c r="B34" s="29">
        <v>12700</v>
      </c>
      <c r="C34" s="16" t="s">
        <v>198</v>
      </c>
    </row>
    <row r="35" spans="1:3" x14ac:dyDescent="0.2">
      <c r="A35" s="14" t="s">
        <v>18</v>
      </c>
      <c r="B35" s="73"/>
      <c r="C35" s="16"/>
    </row>
    <row r="36" spans="1:3" x14ac:dyDescent="0.2">
      <c r="A36" s="1" t="s">
        <v>19</v>
      </c>
      <c r="B36" s="73"/>
      <c r="C36" s="16"/>
    </row>
    <row r="37" spans="1:3" x14ac:dyDescent="0.2">
      <c r="A37" s="14"/>
      <c r="B37" s="73"/>
      <c r="C37" s="11"/>
    </row>
    <row r="38" spans="1:3" x14ac:dyDescent="0.2">
      <c r="A38" s="1" t="s">
        <v>20</v>
      </c>
      <c r="B38" s="73"/>
      <c r="C38" s="11"/>
    </row>
    <row r="39" spans="1:3" x14ac:dyDescent="0.2">
      <c r="A39" s="14"/>
      <c r="B39" s="73"/>
      <c r="C39" s="11"/>
    </row>
    <row r="40" spans="1:3" x14ac:dyDescent="0.2">
      <c r="A40" s="14" t="s">
        <v>21</v>
      </c>
      <c r="B40" s="73"/>
      <c r="C40" s="16"/>
    </row>
    <row r="41" spans="1:3" x14ac:dyDescent="0.2">
      <c r="A41" s="14" t="s">
        <v>22</v>
      </c>
      <c r="B41" s="73"/>
      <c r="C41" s="11"/>
    </row>
    <row r="42" spans="1:3" x14ac:dyDescent="0.2">
      <c r="A42" s="14"/>
      <c r="B42" s="73"/>
      <c r="C42" s="11"/>
    </row>
    <row r="43" spans="1:3" x14ac:dyDescent="0.2">
      <c r="A43" s="14" t="s">
        <v>23</v>
      </c>
      <c r="B43" s="73"/>
      <c r="C43" s="11"/>
    </row>
    <row r="44" spans="1:3" x14ac:dyDescent="0.2">
      <c r="A44" s="14" t="s">
        <v>174</v>
      </c>
      <c r="B44" s="73"/>
      <c r="C44" s="16"/>
    </row>
    <row r="45" spans="1:3" x14ac:dyDescent="0.2">
      <c r="A45" s="14" t="s">
        <v>25</v>
      </c>
      <c r="B45" s="73"/>
      <c r="C45" s="11"/>
    </row>
    <row r="46" spans="1:3" x14ac:dyDescent="0.2">
      <c r="A46" s="14" t="s">
        <v>26</v>
      </c>
      <c r="B46" s="73"/>
      <c r="C46" s="11"/>
    </row>
    <row r="47" spans="1:3" x14ac:dyDescent="0.2">
      <c r="A47" s="14"/>
      <c r="B47" s="73"/>
      <c r="C47" s="11"/>
    </row>
    <row r="48" spans="1:3" x14ac:dyDescent="0.2">
      <c r="A48" s="14" t="s">
        <v>31</v>
      </c>
      <c r="B48" s="73"/>
      <c r="C48" s="16"/>
    </row>
    <row r="49" spans="1:3" x14ac:dyDescent="0.2">
      <c r="A49" s="14" t="s">
        <v>32</v>
      </c>
      <c r="B49" s="73"/>
      <c r="C49" s="11"/>
    </row>
    <row r="50" spans="1:3" x14ac:dyDescent="0.2">
      <c r="A50" s="14" t="s">
        <v>33</v>
      </c>
      <c r="B50" s="73"/>
      <c r="C50" s="16"/>
    </row>
    <row r="51" spans="1:3" x14ac:dyDescent="0.2">
      <c r="A51" s="14" t="s">
        <v>34</v>
      </c>
      <c r="B51" s="73"/>
      <c r="C51" s="16"/>
    </row>
    <row r="52" spans="1:3" x14ac:dyDescent="0.2">
      <c r="A52" s="14"/>
      <c r="B52" s="73"/>
      <c r="C52" s="11"/>
    </row>
    <row r="53" spans="1:3" x14ac:dyDescent="0.2">
      <c r="A53" s="14" t="s">
        <v>35</v>
      </c>
      <c r="B53" s="73"/>
      <c r="C53" s="16"/>
    </row>
    <row r="54" spans="1:3" x14ac:dyDescent="0.2">
      <c r="A54" s="14"/>
      <c r="B54" s="73"/>
      <c r="C54" s="11"/>
    </row>
    <row r="55" spans="1:3" x14ac:dyDescent="0.2">
      <c r="A55" s="14" t="s">
        <v>36</v>
      </c>
      <c r="B55" s="73"/>
      <c r="C55" s="11"/>
    </row>
    <row r="56" spans="1:3" x14ac:dyDescent="0.2">
      <c r="A56" s="31"/>
      <c r="B56" s="32"/>
      <c r="C56" s="33"/>
    </row>
    <row r="57" spans="1:3" ht="17" x14ac:dyDescent="0.2">
      <c r="A57" s="34" t="s">
        <v>13</v>
      </c>
      <c r="B57" s="35">
        <v>6100</v>
      </c>
      <c r="C57" s="74" t="s">
        <v>198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7" t="s">
        <v>37</v>
      </c>
      <c r="B60" s="38">
        <f>ROUND((B24/B34),1)</f>
        <v>6.1</v>
      </c>
      <c r="C60" s="10"/>
    </row>
    <row r="61" spans="1:3" x14ac:dyDescent="0.2">
      <c r="A61" s="37" t="s">
        <v>38</v>
      </c>
      <c r="B61" s="75" t="s">
        <v>175</v>
      </c>
      <c r="C61" s="10"/>
    </row>
    <row r="62" spans="1:3" x14ac:dyDescent="0.2">
      <c r="A62" s="37" t="s">
        <v>39</v>
      </c>
      <c r="B62" s="38">
        <f>ROUND((B24/B57),1)</f>
        <v>12.6</v>
      </c>
      <c r="C62" s="10"/>
    </row>
    <row r="65" spans="1:3" x14ac:dyDescent="0.2">
      <c r="A65" s="7" t="s">
        <v>40</v>
      </c>
      <c r="B65" s="8"/>
      <c r="C65" s="9"/>
    </row>
    <row r="66" spans="1:3" x14ac:dyDescent="0.2">
      <c r="C66" s="10"/>
    </row>
    <row r="67" spans="1:3" x14ac:dyDescent="0.2">
      <c r="A67" s="14" t="s">
        <v>199</v>
      </c>
    </row>
    <row r="68" spans="1:3" x14ac:dyDescent="0.2">
      <c r="A68" s="14" t="s">
        <v>200</v>
      </c>
    </row>
    <row r="69" spans="1:3" x14ac:dyDescent="0.2">
      <c r="A69" t="s">
        <v>201</v>
      </c>
    </row>
    <row r="70" spans="1:3" x14ac:dyDescent="0.2">
      <c r="A70" t="s">
        <v>202</v>
      </c>
      <c r="C70" s="11"/>
    </row>
    <row r="71" spans="1:3" x14ac:dyDescent="0.2">
      <c r="C71" s="11"/>
    </row>
    <row r="72" spans="1:3" x14ac:dyDescent="0.2">
      <c r="A72" s="39"/>
      <c r="B72" s="39"/>
      <c r="C72" s="9"/>
    </row>
    <row r="73" spans="1:3" x14ac:dyDescent="0.2">
      <c r="C73" s="40"/>
    </row>
    <row r="74" spans="1:3" x14ac:dyDescent="0.2">
      <c r="C74" s="40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41">
        <v>45291</v>
      </c>
    </row>
    <row r="80" spans="1:3" x14ac:dyDescent="0.2">
      <c r="A80" s="2" t="s">
        <v>16</v>
      </c>
      <c r="B80" s="5"/>
    </row>
    <row r="81" spans="1:9" x14ac:dyDescent="0.2">
      <c r="A81" s="42"/>
      <c r="B81" s="5"/>
    </row>
    <row r="83" spans="1:9" ht="34" x14ac:dyDescent="0.2">
      <c r="A83" s="14" t="s">
        <v>203</v>
      </c>
      <c r="B83" s="15">
        <v>834.7</v>
      </c>
      <c r="C83" s="16" t="s">
        <v>196</v>
      </c>
    </row>
    <row r="84" spans="1:9" x14ac:dyDescent="0.2">
      <c r="A84" s="14" t="s">
        <v>179</v>
      </c>
      <c r="B84" s="15"/>
      <c r="C84" s="16"/>
    </row>
    <row r="85" spans="1:9" x14ac:dyDescent="0.2">
      <c r="A85" t="s">
        <v>48</v>
      </c>
      <c r="B85" s="32"/>
      <c r="C85" s="16"/>
    </row>
    <row r="86" spans="1:9" x14ac:dyDescent="0.2">
      <c r="A86" s="1" t="s">
        <v>203</v>
      </c>
      <c r="B86" s="44">
        <f>SUM(B83:B85)</f>
        <v>834.7</v>
      </c>
    </row>
    <row r="89" spans="1:9" x14ac:dyDescent="0.2">
      <c r="A89" s="45" t="s">
        <v>50</v>
      </c>
    </row>
    <row r="93" spans="1:9" x14ac:dyDescent="0.2">
      <c r="E93" s="16"/>
      <c r="F93" s="16"/>
      <c r="G93" s="16"/>
      <c r="H93" s="16"/>
      <c r="I93" s="16"/>
    </row>
    <row r="96" spans="1:9" x14ac:dyDescent="0.2">
      <c r="B96" s="51"/>
    </row>
    <row r="97" spans="2:2" x14ac:dyDescent="0.2">
      <c r="B97" s="51"/>
    </row>
  </sheetData>
  <sheetProtection algorithmName="SHA-512" hashValue="WqZohFdgURb4NfQO/oG2LDF6VEE28f5mjZ2Zx5vHYQMil1EI4DVkZR0XAv/jqNIHbu7md0RNkgFEy/FPQO2NPA==" saltValue="P0738V8qrB7SRYtj03Zu3g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Paladin Holdings 220324</vt:lpstr>
      <vt:lpstr>Hilton-Baird 110524</vt:lpstr>
      <vt:lpstr>Momentum Broker Sol 310724</vt:lpstr>
      <vt:lpstr>Lilley Plummer Hold 281024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2025-05-22T11:35:00Z</dcterms:created>
  <dcterms:modified xsi:type="dcterms:W3CDTF">2025-05-22T13:38:40Z</dcterms:modified>
</cp:coreProperties>
</file>