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5 Publication/Forensic Edition/Industrials/"/>
    </mc:Choice>
  </mc:AlternateContent>
  <xr:revisionPtr revIDLastSave="0" documentId="13_ncr:1_{C1926985-B240-6044-89A4-526AD282379E}" xr6:coauthVersionLast="47" xr6:coauthVersionMax="47" xr10:uidLastSave="{00000000-0000-0000-0000-000000000000}"/>
  <workbookProtection workbookAlgorithmName="SHA-512" workbookHashValue="4LM17zkYRuztQzvfKpKG6TMiybvJ3r+R27ZiM2b4E63wlPmCPWI4rHEF2I+UXP8JvM1MSJbqsyjCjZOY4+HDqA==" workbookSaltValue="xdO90uVmnrd0vDhP3Ui0mg==" workbookSpinCount="100000" lockStructure="1"/>
  <bookViews>
    <workbookView xWindow="780" yWindow="1000" windowWidth="27640" windowHeight="15760" xr2:uid="{2AFDD65B-D03D-0E4C-8A3F-1243705D7C05}"/>
  </bookViews>
  <sheets>
    <sheet name="Enterprise Software Sys 100124" sheetId="1" r:id="rId1"/>
    <sheet name="CMAC Group 120224" sheetId="2" r:id="rId2"/>
    <sheet name="Bishopsgate Holdco 150224" sheetId="3" r:id="rId3"/>
    <sheet name="Noel Topco 200224" sheetId="4" r:id="rId4"/>
    <sheet name="York Pullman Bus Company 230224" sheetId="5" r:id="rId5"/>
    <sheet name="Channelports CustomsPro 110424" sheetId="6" r:id="rId6"/>
    <sheet name="Project Lafite Topco 160824" sheetId="7" r:id="rId7"/>
    <sheet name="Autotrak Portable Road 100924" sheetId="8" r:id="rId8"/>
    <sheet name="Menzies Distribution 151024" sheetId="9" r:id="rId9"/>
    <sheet name="Atlas Topco 071124" sheetId="10" r:id="rId10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7" i="10" l="1"/>
  <c r="B69" i="10" s="1"/>
  <c r="B74" i="10" s="1"/>
  <c r="B73" i="10"/>
  <c r="B72" i="10"/>
  <c r="B19" i="10"/>
  <c r="J128" i="10"/>
  <c r="I128" i="10"/>
  <c r="H128" i="10"/>
  <c r="H129" i="10" s="1"/>
  <c r="G128" i="10"/>
  <c r="K128" i="10" s="1"/>
  <c r="C50" i="10" s="1"/>
  <c r="J127" i="10"/>
  <c r="J129" i="10" s="1"/>
  <c r="I127" i="10"/>
  <c r="I129" i="10" s="1"/>
  <c r="H127" i="10"/>
  <c r="G127" i="10"/>
  <c r="G129" i="10" s="1"/>
  <c r="J125" i="10"/>
  <c r="I125" i="10"/>
  <c r="I130" i="10" s="1"/>
  <c r="H125" i="10"/>
  <c r="H130" i="10" s="1"/>
  <c r="G125" i="10"/>
  <c r="G130" i="10" s="1"/>
  <c r="J124" i="10"/>
  <c r="I124" i="10"/>
  <c r="H124" i="10"/>
  <c r="G124" i="10"/>
  <c r="K124" i="10" s="1"/>
  <c r="C40" i="10" s="1"/>
  <c r="C41" i="10" s="1"/>
  <c r="J118" i="10"/>
  <c r="J119" i="10" s="1"/>
  <c r="I118" i="10"/>
  <c r="I119" i="10" s="1"/>
  <c r="H118" i="10"/>
  <c r="H119" i="10" s="1"/>
  <c r="G118" i="10"/>
  <c r="G119" i="10" s="1"/>
  <c r="F104" i="10"/>
  <c r="D100" i="10"/>
  <c r="A95" i="10"/>
  <c r="B99" i="10" s="1"/>
  <c r="B45" i="10"/>
  <c r="B41" i="10"/>
  <c r="B14" i="10"/>
  <c r="J130" i="10" l="1"/>
  <c r="K127" i="10"/>
  <c r="K125" i="10"/>
  <c r="B97" i="10"/>
  <c r="B98" i="10"/>
  <c r="C44" i="10" l="1"/>
  <c r="C45" i="10" s="1"/>
  <c r="B100" i="10"/>
  <c r="C65" i="10"/>
  <c r="C67" i="10" s="1"/>
  <c r="C69" i="10" s="1"/>
  <c r="K129" i="10"/>
  <c r="K130" i="10" s="1"/>
  <c r="B24" i="10" l="1"/>
  <c r="B27" i="10"/>
  <c r="B66" i="9"/>
  <c r="B61" i="9"/>
  <c r="B88" i="9"/>
  <c r="B17" i="9"/>
  <c r="B21" i="9"/>
  <c r="B87" i="9"/>
  <c r="B59" i="9"/>
  <c r="B40" i="9"/>
  <c r="B36" i="9"/>
  <c r="B24" i="9"/>
  <c r="B65" i="9" s="1"/>
  <c r="C74" i="10" l="1"/>
  <c r="C73" i="10"/>
  <c r="C72" i="10"/>
  <c r="B64" i="9"/>
  <c r="B18" i="8" l="1"/>
  <c r="B25" i="8" s="1"/>
  <c r="B63" i="8" s="1"/>
  <c r="B86" i="8"/>
  <c r="B56" i="8"/>
  <c r="B37" i="8"/>
  <c r="B58" i="8" s="1"/>
  <c r="B61" i="8" l="1"/>
  <c r="B62" i="8"/>
  <c r="B57" i="7" l="1"/>
  <c r="B86" i="7"/>
  <c r="B88" i="7" s="1"/>
  <c r="B55" i="7"/>
  <c r="B59" i="7" l="1"/>
  <c r="B20" i="7"/>
  <c r="B17" i="7"/>
  <c r="B64" i="7" l="1"/>
  <c r="B63" i="7"/>
  <c r="B62" i="7"/>
  <c r="B54" i="6" l="1"/>
  <c r="D89" i="6"/>
  <c r="C89" i="6"/>
  <c r="B86" i="6"/>
  <c r="B89" i="6" s="1"/>
  <c r="D54" i="6"/>
  <c r="C54" i="6"/>
  <c r="B52" i="6"/>
  <c r="B50" i="6"/>
  <c r="B56" i="6" s="1"/>
  <c r="B35" i="6"/>
  <c r="B33" i="6"/>
  <c r="B17" i="6" l="1"/>
  <c r="B20" i="6"/>
  <c r="B61" i="6" l="1"/>
  <c r="B60" i="6"/>
  <c r="B59" i="6"/>
  <c r="B54" i="5" l="1"/>
  <c r="B84" i="5"/>
  <c r="B20" i="5" s="1"/>
  <c r="B56" i="5"/>
  <c r="B52" i="5"/>
  <c r="B50" i="5"/>
  <c r="B16" i="5"/>
  <c r="B23" i="5" s="1"/>
  <c r="B61" i="5" l="1"/>
  <c r="B60" i="5"/>
  <c r="B59" i="5"/>
  <c r="B20" i="4" l="1"/>
  <c r="B52" i="4"/>
  <c r="B83" i="4"/>
  <c r="C59" i="4" s="1"/>
  <c r="C50" i="4"/>
  <c r="C52" i="4" s="1"/>
  <c r="C54" i="4" s="1"/>
  <c r="B50" i="4"/>
  <c r="B54" i="4" l="1"/>
  <c r="B17" i="4"/>
  <c r="B57" i="4"/>
  <c r="C57" i="4"/>
  <c r="B58" i="4"/>
  <c r="C58" i="4"/>
  <c r="B59" i="4"/>
  <c r="B17" i="3" l="1"/>
  <c r="B88" i="3"/>
  <c r="B59" i="3"/>
  <c r="B37" i="3"/>
  <c r="B35" i="3"/>
  <c r="B24" i="3"/>
  <c r="B64" i="3" s="1"/>
  <c r="B62" i="3" l="1"/>
  <c r="B63" i="3"/>
  <c r="B56" i="2" l="1"/>
  <c r="B18" i="2"/>
  <c r="B87" i="2"/>
  <c r="C87" i="2"/>
  <c r="A82" i="2"/>
  <c r="B85" i="2" s="1"/>
  <c r="B54" i="2"/>
  <c r="C18" i="2"/>
  <c r="B16" i="2"/>
  <c r="B14" i="2"/>
  <c r="B58" i="2" l="1"/>
  <c r="B84" i="2"/>
  <c r="B22" i="2" s="1"/>
  <c r="B25" i="2" l="1"/>
  <c r="B63" i="2" l="1"/>
  <c r="B62" i="2"/>
  <c r="B61" i="2"/>
  <c r="B24" i="1"/>
  <c r="B87" i="1"/>
  <c r="B21" i="1" s="1"/>
  <c r="B16" i="1"/>
  <c r="B62" i="1" l="1"/>
  <c r="B60" i="1"/>
</calcChain>
</file>

<file path=xl/sharedStrings.xml><?xml version="1.0" encoding="utf-8"?>
<sst xmlns="http://schemas.openxmlformats.org/spreadsheetml/2006/main" count="676" uniqueCount="192">
  <si>
    <t>Target Company</t>
  </si>
  <si>
    <t>Enterprise Software Systems Limited</t>
  </si>
  <si>
    <t>Currency</t>
  </si>
  <si>
    <t>GBP</t>
  </si>
  <si>
    <t>Display</t>
  </si>
  <si>
    <t>000s</t>
  </si>
  <si>
    <t>Enterprise Value</t>
  </si>
  <si>
    <t>Date Completed:</t>
  </si>
  <si>
    <t>Cash consideration (GBP)</t>
  </si>
  <si>
    <t>Source: Microlise Group plc press release dated 09/04/024; note 25 Subsequent events</t>
  </si>
  <si>
    <t>Deferred consideration (GBP)</t>
  </si>
  <si>
    <t>Total consideration</t>
  </si>
  <si>
    <t>Adjustments:</t>
  </si>
  <si>
    <t>Net cash acquired</t>
  </si>
  <si>
    <t>EV</t>
  </si>
  <si>
    <t>Normalised EBITDA</t>
  </si>
  <si>
    <t>Reporting Date:</t>
  </si>
  <si>
    <t>USD/GBP Exchange Rate:</t>
  </si>
  <si>
    <t>Revenue</t>
  </si>
  <si>
    <t>Source: Microlise Group plc press release 30/11/2023; Microlise Group plc press release dated 11/01/2024; approx.</t>
  </si>
  <si>
    <t>Gross Profit</t>
  </si>
  <si>
    <t>Operating profit</t>
  </si>
  <si>
    <t>Add Back:</t>
  </si>
  <si>
    <t>Gain on Sale of FA</t>
  </si>
  <si>
    <t>Loss on Sale of FA</t>
  </si>
  <si>
    <t>Write down of inventories</t>
  </si>
  <si>
    <t>Other - to account for non-recurring costs</t>
  </si>
  <si>
    <t>Share based payments</t>
  </si>
  <si>
    <t>Exceptional items</t>
  </si>
  <si>
    <t>Amortisation of Goodwill</t>
  </si>
  <si>
    <t>Amortisation of Acq Rights</t>
  </si>
  <si>
    <t>Amortisation of Devt Costs</t>
  </si>
  <si>
    <t>Amortisation of Intangible Assets</t>
  </si>
  <si>
    <t>Depreciation of Tangible Assets</t>
  </si>
  <si>
    <t>Sub-total</t>
  </si>
  <si>
    <t>EV/Revenue Multiple</t>
  </si>
  <si>
    <t>EV/EBIT Multiple</t>
  </si>
  <si>
    <t>N/A</t>
  </si>
  <si>
    <t>EV/EBITDA Multiple</t>
  </si>
  <si>
    <t>Source Data</t>
  </si>
  <si>
    <t>Enterprise Software Systems Limited financial statements for the year ended 31/05/2023</t>
  </si>
  <si>
    <t>Microlise Group plc press release 30/11/2023</t>
  </si>
  <si>
    <t>Microlise Group plc press release dated 11/01/2024</t>
  </si>
  <si>
    <t>Enterprise Software Systems Limited PSC02 notice dated 16/01/2024</t>
  </si>
  <si>
    <t>Microlise Group plc press release dated 09/04/024</t>
  </si>
  <si>
    <t>Cash and cash Equivalents</t>
  </si>
  <si>
    <t>Debt</t>
  </si>
  <si>
    <t>Lease Liabilities</t>
  </si>
  <si>
    <t>© 2025 Business Valuation Benchmarks Ltd</t>
  </si>
  <si>
    <t>CMAC Group Limited</t>
  </si>
  <si>
    <t>SGD</t>
  </si>
  <si>
    <t>SGD/GBP Exchange Rate:</t>
  </si>
  <si>
    <t>Source: www.oanda.com - as at 12/02/2024</t>
  </si>
  <si>
    <t>Consideration (GBP)</t>
  </si>
  <si>
    <t>Source: ComfortDelGro Corporation Limited Condensed financial statements for the year ended 31/12/2024; note 17 Acquisition of subsidiaries</t>
  </si>
  <si>
    <t>Fair-value of deferred consideration (GBP)</t>
  </si>
  <si>
    <t>Net debt</t>
  </si>
  <si>
    <t>Source: ComfortDelGro Corporation Limited Condensed financial statements for the year ended 31/12/2024; note 17 Acquisition of subsidiaries; see below</t>
  </si>
  <si>
    <t>Release of Negative Goodwill</t>
  </si>
  <si>
    <t>CMAC Group Limited PSC02 notice dated 22/02/2024</t>
  </si>
  <si>
    <t>ComfortDelGro Corporation Limited Condensed financial statements for the year ended 31/12/2024</t>
  </si>
  <si>
    <t>ComfortDelGro Corporation Limited press release dated 13/02/2024</t>
  </si>
  <si>
    <t>Borrowings</t>
  </si>
  <si>
    <t>Source: CMAC Group Limited consolidated financial statements for the year ended 31/12/2023</t>
  </si>
  <si>
    <t>CMAC Group Limited consolidated financial statements for the year ended 31/12/2023</t>
  </si>
  <si>
    <t>Bishopsgate Holdco Ltd</t>
  </si>
  <si>
    <t>Source: Elanders AB Quarterly report January - September 2024; p 8 Acquisition Bishopsgate Newco Ltd; approximate; on a cash and deb free basis;</t>
  </si>
  <si>
    <t>Percentage acquired:</t>
  </si>
  <si>
    <t>Source: Elanders AB press release dated 02/02/2024</t>
  </si>
  <si>
    <t>Implied value</t>
  </si>
  <si>
    <t>Source: Elanders AB Quarterly report January - September 2024; p 8 Acquisition Bishopsgate Newco Ltd "last year had sales of MGBP 27 with good profitability"</t>
  </si>
  <si>
    <t>Source: Ward Thomas Removals Limited financial statements for the year ended 30/09/2023; p 2 Key performance indicators; Bishopsgate Specialist Installation is a division of Ward Thomar Removals.  Revenue reported by Ward Thomas Removals for the year ended was £33.9 (Bishopsgate accounted for £27 million per Elander's press release). Gross Profit margin for the Ward Thomas was 47.2% and BVB have assumed the same margin for Bishopsgate</t>
  </si>
  <si>
    <t>Source: Ward Thomas Removals Limited financial statements for the year ended 30/09/2023; p 2 Key performance indicators; Bishopsgate Specialist Installation is a division of Ward Thomar Removals.  Revenue reported by Ward Thomas Removals for the year ended was £33.9 (Bishopsgate accounted for £27 million per Elander's press release). Operating Profit margin for the Ward Thomas was 17.2% and BVB have assumed the same margin for Bishopsgate</t>
  </si>
  <si>
    <t>Source: Ward Thomas Removals Limited financial statements for the year ended 30/09/2023; p 2 Key performance indicators; Bishopsgate Specialist Installation is a division of Ward Thomar Removals.  Revenue reported by Ward Thomas Removals for the year ended was £33.9 (Bishopsgate accounted for £27 million per Elander's press release). EBITDA margin for the Ward Thomas was 21.1% and BVB have assumed the same margin for Bishopsgate</t>
  </si>
  <si>
    <t>Bishopsgate Holdco Ltd PSC02 notice dated 29/02/2024</t>
  </si>
  <si>
    <t>Ward Thomas Removals Limited financial statements for the year ended 30/09/2023</t>
  </si>
  <si>
    <t>Elanders AB Quarterly report January - September 2024</t>
  </si>
  <si>
    <t>Elanders AB press release dated 02/02/2024</t>
  </si>
  <si>
    <t>00/00/2000</t>
  </si>
  <si>
    <t>Source:</t>
  </si>
  <si>
    <t>Noel Topco Limited</t>
  </si>
  <si>
    <t>Source: International Logistics Group Limited Annual Report and Financial Statements for the year ended 31/03/2024; note 13 Investment in subsidiaries</t>
  </si>
  <si>
    <t>Net debt - as at 31/03/2024</t>
  </si>
  <si>
    <t>Source: Noel Topco Limited consolidated financial statements for the year ended 31/03/2024; see below</t>
  </si>
  <si>
    <t>Source: Noel Topco Limited consolidated financial statements for the year ended 31/03/2024</t>
  </si>
  <si>
    <t>Noel Topco Limited consolidated financial statements for the year ended 31/03/2024</t>
  </si>
  <si>
    <t>Noel Topco Limited PSC02 notice dated 29/02/2024</t>
  </si>
  <si>
    <t>International Logistics Group Limited Annual Report and Financial Statements for the year ended 31/03/2024</t>
  </si>
  <si>
    <t>Nippon Yusen Kabushiki Kaisha news release dated 29/02/2024</t>
  </si>
  <si>
    <t>Impairment of Intangible Assets</t>
  </si>
  <si>
    <t>York Pullman Bus Company Limited</t>
  </si>
  <si>
    <t>Source: First Group plc press release dated 11/06/2024; note 20 Acquisition of businesses and subsidiary undertakings</t>
  </si>
  <si>
    <t>Deferred cash consideration (GBP)</t>
  </si>
  <si>
    <t>Cash acquired</t>
  </si>
  <si>
    <t>Source: First Group plc press release dated 26/01/2024; circa</t>
  </si>
  <si>
    <t>Source: First Group plc press release dated 26/01/2024; EBIT; circa</t>
  </si>
  <si>
    <t>Source: York Pullman Bus Company Limited financial statements for the year ended 31/03/2023; annualised expense on reported charge for 15 months period ended 31/03/2023 $16.6k</t>
  </si>
  <si>
    <t>Source: York Pullman Bus Company Limited financial statements for the year ended 31/03/2023; annualised expense on reported charge for 15 months period ended 31/03/2023 $1,502.8k</t>
  </si>
  <si>
    <t>York Pullman Bus Company Limited financial statements for the year ended 31/03/2023</t>
  </si>
  <si>
    <t>First Group plc press release dated 26/01/2024</t>
  </si>
  <si>
    <t>First Group plc press release dated 11/06/2024</t>
  </si>
  <si>
    <t>Channelports Ltd and CustomsPro Ltd</t>
  </si>
  <si>
    <t>Source: GetLink SE Half-Year Financial Report for the six months to 30/06/2024</t>
  </si>
  <si>
    <t>Cash at bank and in hand - as at 30/06/2023</t>
  </si>
  <si>
    <t>Source: Channelports Ltd financial statements for the year ended 30/06/2023; CustomsPro financial statements for the year ended 30/06/2023; see below</t>
  </si>
  <si>
    <t>Combined</t>
  </si>
  <si>
    <t>Channelports Ltd</t>
  </si>
  <si>
    <t>CustomsPro Ltd</t>
  </si>
  <si>
    <t xml:space="preserve">Source: </t>
  </si>
  <si>
    <t>Channelports Ltd financial statements for the year ended 30/06/2023</t>
  </si>
  <si>
    <t>CustomsPro financial statements for the year ended 30/06/2023</t>
  </si>
  <si>
    <t>Note: CustomPro generates revenues of £502.1k relating to services provided to Channelsports Ltd excluded</t>
  </si>
  <si>
    <t>Channelports Ltd PSC02 notice dated 18/04/2024</t>
  </si>
  <si>
    <t>CustomsPro Ltd PSC02 notice dated 18/04/2024</t>
  </si>
  <si>
    <t>Getlink SE half-year financial report for the six months to 30/06/2024</t>
  </si>
  <si>
    <t>Cash at bank and in hand</t>
  </si>
  <si>
    <t>Project Lafite Topco Limited (Direct Tyre Management)</t>
  </si>
  <si>
    <t>Source: Caledonia Investments plc press release dated 19/08/2024</t>
  </si>
  <si>
    <t>Net cash acquired - balance as at 30/09/2023</t>
  </si>
  <si>
    <t>Source: Project Lafite Topco Limited consolidated financial statements for the year ended 30/09/2023; see below</t>
  </si>
  <si>
    <t xml:space="preserve">Source: Project Lafite Topco Limited consolidated financial statements for the year ended 30/09/2023; excludes exceptional item - settlement income </t>
  </si>
  <si>
    <t>Source: Project Lafite Topco Limited consolidated financial statements for the year ended 30/09/2023</t>
  </si>
  <si>
    <t>Other adjustments to agree back to EBITDA as reported by management of Project Lafite Topco</t>
  </si>
  <si>
    <t>Note: Add back any costs of non-executive directors, as well as legal and other costs related to the acquisition of NRG Fleet Holdings Limited and Direct Tyre Management Limited in September 2020 by Project Lafite Bidco; Source: Project Lafite Topco Limited consolidated financial statements for the year ended 30/09/2023, page 2;</t>
  </si>
  <si>
    <t xml:space="preserve">Hire Purchase and finance Lease interest </t>
  </si>
  <si>
    <t xml:space="preserve">Source: Project Lafite Topco Limited consolidated financial statements for the year ended 30/09/2023; </t>
  </si>
  <si>
    <t>Settlement income from early exit from a fixed term customer contract</t>
  </si>
  <si>
    <t>Restructuring</t>
  </si>
  <si>
    <t>Potential dilapidation cost from exit from property leases</t>
  </si>
  <si>
    <t>Workshop site exit costs</t>
  </si>
  <si>
    <t>Apprenticeship levy underpayment</t>
  </si>
  <si>
    <t>Settlement costs for early termination of customer contract</t>
  </si>
  <si>
    <t>Source: Project Lafite Topco Limited consolidated financial statements for the year ended 30/09/2023;  excludes depreciation on rental fleet assets</t>
  </si>
  <si>
    <t>Project Lafite Topco Limited consolidated financial statements for the year ended 30/09/2023</t>
  </si>
  <si>
    <t>Project Lafite Topco Limited PSC02 notice dated 22/08/2024</t>
  </si>
  <si>
    <t>Caledonia Investments plc press release dated 19/08/2024</t>
  </si>
  <si>
    <t>Caledonia Investments plc Half-year results for the six months ended 30/09/2024</t>
  </si>
  <si>
    <t>Note: EBITDA as reported by management of £12.9 million; Source: Project Lafite Topco Limited consolidated financial statements for the year ended 30/09/2023</t>
  </si>
  <si>
    <t>Autotrak Portable Roadways Limited</t>
  </si>
  <si>
    <t>Source: Facilities by ADF plc press release dated 22/08/2024; on a cash-free and debt-free basis; excludes Earn-out of approx. £4m "may be payable in cash in FY28 should growth in adjusted EBITDA performance from FY25 to FY27 meet defined hurdles"</t>
  </si>
  <si>
    <t>Shares consideration (GBP)</t>
  </si>
  <si>
    <t>Source: Facilities by ADF plc press release dated 22/08/2024</t>
  </si>
  <si>
    <t>Contingent consideration (GBP)</t>
  </si>
  <si>
    <t>Source: Facilities by ADF plc press release dated 22/08/2024; "payable in cash and deferred over a three year period subject to the maintenance of forecast FY24 levels of adjusted EBITDA from FY25 to FY27"</t>
  </si>
  <si>
    <t xml:space="preserve">Note: Implied operating profit on assumption that on the basis the company does not report any external debt in the accounts for the year ended 31/12/2023. The acquirer reports an adjusted EBITDA of £4.3m </t>
  </si>
  <si>
    <t>Source: Autotrak Portable Roadways Limited financial statements for the year ended 31/12/2023</t>
  </si>
  <si>
    <t>Autotrak Portable Roadways Limited financial statements for the year ended 31/12/2023</t>
  </si>
  <si>
    <t>Facilities by ADF plc press release dated 22/08/2024</t>
  </si>
  <si>
    <t>Autotrak Portable Roadways Limited PSC02 notice dated 11/09/2024</t>
  </si>
  <si>
    <t>Menzies Distribution Limited</t>
  </si>
  <si>
    <t>Source: InPost S.A. press release dated 15/10/2024</t>
  </si>
  <si>
    <t>Net debt - as at 31/12/2023</t>
  </si>
  <si>
    <t>Source: Menzies Distribution Limited financial statements for the year ended 31/12/2023</t>
  </si>
  <si>
    <t>Less: Discontinued operations</t>
  </si>
  <si>
    <t>Net Revenue</t>
  </si>
  <si>
    <t>Less: Discontinued operations operating loss</t>
  </si>
  <si>
    <t>Net operating profit</t>
  </si>
  <si>
    <t>Menzies Distribution Limited financial statements for the year ended 31/12/2023</t>
  </si>
  <si>
    <t>InPost S.A. press release dated 15/10/2024</t>
  </si>
  <si>
    <t>Atlas Topco Limited (Addison Lee Group)</t>
  </si>
  <si>
    <t>Source: www.oanda.com - as at 07/11/2024</t>
  </si>
  <si>
    <t>Source: ComfortDelGro Corporation Limited Condensed financial statements for the year ended 31/12/2024; note 17 Acquisition of subsidiaries; non-controlling interest valued at SGD3.6m</t>
  </si>
  <si>
    <t>Atlas Topco Limited consolidated financial statements for the year ended 31/08/2024</t>
  </si>
  <si>
    <t>Atlas Topco Limited consolidated financial statements for the year ended 31/08/2023</t>
  </si>
  <si>
    <t>Normalised Revenue</t>
  </si>
  <si>
    <t xml:space="preserve">Gain on Sale of FA </t>
  </si>
  <si>
    <t>Gain on Sale of FA - Normalisation adjustment</t>
  </si>
  <si>
    <t>Share of profit of associate</t>
  </si>
  <si>
    <t>Vehicle costs included in gross profit</t>
  </si>
  <si>
    <t>Net vehicle costs</t>
  </si>
  <si>
    <t>Note: Exceptional costs as follows: Advisory on sale costs £2.4m; Restructuring and integration costs £2.2m; Legal provision £3.7m.</t>
  </si>
  <si>
    <t>Normalisation adjustment to Depreciation of Tangible Assets</t>
  </si>
  <si>
    <t>ComfortDelgro Corporation Limited press release dated 23/10/2024</t>
  </si>
  <si>
    <t>ComfortDelGro Corporation Limited press release dated 07/11/2024</t>
  </si>
  <si>
    <t>Atlas Topco Limited PSC02 notice dated 30/01/2025</t>
  </si>
  <si>
    <t>Normalisation of Revenue and Expenses</t>
  </si>
  <si>
    <t>Subsidiaries acquired on the 29/06/2023</t>
  </si>
  <si>
    <t>Brunel Carriage Ltd</t>
  </si>
  <si>
    <t>Total</t>
  </si>
  <si>
    <t>Year End</t>
  </si>
  <si>
    <t>Green Tomato Cars Limited financial statements for the year ended 31/12/2023</t>
  </si>
  <si>
    <t>Brunel Carriage Limited financial statements for the year ended 31/12/2023</t>
  </si>
  <si>
    <t>Operating Profit</t>
  </si>
  <si>
    <t>Add back:</t>
  </si>
  <si>
    <t>Depreciation of FA</t>
  </si>
  <si>
    <t>Gain on disposal of FA</t>
  </si>
  <si>
    <t>EBITDA</t>
  </si>
  <si>
    <t>No. of months</t>
  </si>
  <si>
    <t xml:space="preserve">Normalisation adjustment </t>
  </si>
  <si>
    <t>Note: see below normalisation of revenue and expenses for acquisition of subsidiaries on 29/06/2023</t>
  </si>
  <si>
    <t>Normalised Operating profit</t>
  </si>
  <si>
    <t>Green Tomato Cars Limited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</si>
</sst>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5" formatCode="dd/mm/yyyy;@"/>
    <numFmt numFmtId="166" formatCode="#,##0.0;[Red]\-#,##0.0"/>
    <numFmt numFmtId="167" formatCode="#,##0.00000;[Red]\-#,##0.00000"/>
    <numFmt numFmtId="168" formatCode="0.0"/>
    <numFmt numFmtId="169" formatCode="#,##0.00000_);[Red]\(#,##0.00000\)"/>
    <numFmt numFmtId="170" formatCode="0.0%"/>
  </numFmts>
  <fonts count="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5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5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38" fontId="0" fillId="0" borderId="2" xfId="1" applyNumberFormat="1" applyFont="1" applyBorder="1" applyAlignment="1">
      <alignment vertical="top"/>
    </xf>
    <xf numFmtId="14" fontId="2" fillId="0" borderId="0" xfId="0" applyNumberFormat="1" applyFont="1" applyAlignment="1">
      <alignment horizontal="left"/>
    </xf>
    <xf numFmtId="0" fontId="2" fillId="2" borderId="1" xfId="0" applyFont="1" applyFill="1" applyBorder="1"/>
    <xf numFmtId="38" fontId="2" fillId="2" borderId="1" xfId="1" applyNumberFormat="1" applyFont="1" applyFill="1" applyBorder="1"/>
    <xf numFmtId="40" fontId="2" fillId="2" borderId="1" xfId="1" applyNumberFormat="1" applyFont="1" applyFill="1" applyBorder="1"/>
    <xf numFmtId="0" fontId="4" fillId="2" borderId="1" xfId="0" applyFont="1" applyFill="1" applyBorder="1"/>
    <xf numFmtId="0" fontId="5" fillId="0" borderId="0" xfId="0" quotePrefix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vertical="top" wrapText="1"/>
    </xf>
    <xf numFmtId="0" fontId="0" fillId="0" borderId="0" xfId="0" applyAlignment="1">
      <alignment horizontal="left"/>
    </xf>
    <xf numFmtId="38" fontId="0" fillId="0" borderId="0" xfId="1" applyNumberFormat="1" applyFont="1" applyFill="1" applyAlignment="1">
      <alignment vertical="top"/>
    </xf>
    <xf numFmtId="38" fontId="0" fillId="2" borderId="0" xfId="1" applyNumberFormat="1" applyFont="1" applyFill="1" applyAlignment="1">
      <alignment vertical="top"/>
    </xf>
    <xf numFmtId="0" fontId="0" fillId="0" borderId="2" xfId="0" applyBorder="1"/>
    <xf numFmtId="38" fontId="0" fillId="0" borderId="2" xfId="1" applyNumberFormat="1" applyFont="1" applyBorder="1"/>
    <xf numFmtId="40" fontId="0" fillId="0" borderId="2" xfId="1" applyNumberFormat="1" applyFont="1" applyBorder="1"/>
    <xf numFmtId="0" fontId="2" fillId="2" borderId="1" xfId="0" applyFont="1" applyFill="1" applyBorder="1" applyAlignment="1">
      <alignment vertical="top"/>
    </xf>
    <xf numFmtId="38" fontId="2" fillId="2" borderId="1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vertical="top" wrapText="1"/>
    </xf>
    <xf numFmtId="0" fontId="0" fillId="2" borderId="3" xfId="0" applyFill="1" applyBorder="1"/>
    <xf numFmtId="166" fontId="2" fillId="2" borderId="4" xfId="1" applyNumberFormat="1" applyFont="1" applyFill="1" applyBorder="1"/>
    <xf numFmtId="166" fontId="2" fillId="2" borderId="4" xfId="1" applyNumberFormat="1" applyFont="1" applyFill="1" applyBorder="1" applyAlignment="1">
      <alignment horizontal="right"/>
    </xf>
    <xf numFmtId="0" fontId="0" fillId="2" borderId="1" xfId="0" applyFill="1" applyBorder="1"/>
    <xf numFmtId="40" fontId="0" fillId="0" borderId="0" xfId="1" applyNumberFormat="1" applyFont="1" applyFill="1" applyBorder="1"/>
    <xf numFmtId="165" fontId="2" fillId="0" borderId="0" xfId="0" applyNumberFormat="1" applyFont="1" applyAlignment="1">
      <alignment horizontal="center"/>
    </xf>
    <xf numFmtId="167" fontId="0" fillId="0" borderId="0" xfId="1" applyNumberFormat="1" applyFont="1" applyAlignment="1">
      <alignment horizontal="left"/>
    </xf>
    <xf numFmtId="38" fontId="2" fillId="0" borderId="0" xfId="1" applyNumberFormat="1" applyFont="1"/>
    <xf numFmtId="0" fontId="0" fillId="0" borderId="0" xfId="0" quotePrefix="1"/>
    <xf numFmtId="168" fontId="0" fillId="0" borderId="0" xfId="0" applyNumberFormat="1"/>
    <xf numFmtId="169" fontId="0" fillId="0" borderId="0" xfId="1" applyNumberFormat="1" applyFont="1" applyAlignment="1">
      <alignment horizontal="left" vertical="top"/>
    </xf>
    <xf numFmtId="40" fontId="0" fillId="2" borderId="1" xfId="1" applyNumberFormat="1" applyFont="1" applyFill="1" applyBorder="1" applyAlignment="1">
      <alignment wrapText="1"/>
    </xf>
    <xf numFmtId="166" fontId="2" fillId="0" borderId="0" xfId="1" applyNumberFormat="1" applyFont="1" applyFill="1" applyBorder="1"/>
    <xf numFmtId="170" fontId="0" fillId="0" borderId="0" xfId="2" applyNumberFormat="1" applyFont="1" applyAlignment="1">
      <alignment horizontal="left" vertical="top"/>
    </xf>
    <xf numFmtId="170" fontId="5" fillId="0" borderId="0" xfId="2" applyNumberFormat="1" applyFont="1" applyAlignment="1">
      <alignment horizontal="left" vertical="top"/>
    </xf>
    <xf numFmtId="0" fontId="2" fillId="2" borderId="5" xfId="0" applyFont="1" applyFill="1" applyBorder="1" applyAlignment="1">
      <alignment vertical="top"/>
    </xf>
    <xf numFmtId="38" fontId="2" fillId="2" borderId="5" xfId="1" applyNumberFormat="1" applyFont="1" applyFill="1" applyBorder="1" applyAlignment="1">
      <alignment vertical="top"/>
    </xf>
    <xf numFmtId="40" fontId="0" fillId="2" borderId="5" xfId="1" applyNumberFormat="1" applyFont="1" applyFill="1" applyBorder="1" applyAlignment="1">
      <alignment wrapText="1"/>
    </xf>
    <xf numFmtId="170" fontId="5" fillId="2" borderId="2" xfId="2" applyNumberFormat="1" applyFont="1" applyFill="1" applyBorder="1" applyAlignment="1">
      <alignment horizontal="left" vertical="top"/>
    </xf>
    <xf numFmtId="38" fontId="2" fillId="2" borderId="2" xfId="1" applyNumberFormat="1" applyFont="1" applyFill="1" applyBorder="1" applyAlignment="1">
      <alignment vertical="top"/>
    </xf>
    <xf numFmtId="40" fontId="0" fillId="2" borderId="2" xfId="1" applyNumberFormat="1" applyFont="1" applyFill="1" applyBorder="1" applyAlignment="1">
      <alignment vertical="top" wrapText="1"/>
    </xf>
    <xf numFmtId="165" fontId="0" fillId="0" borderId="6" xfId="0" applyNumberFormat="1" applyBorder="1" applyAlignment="1">
      <alignment horizontal="center"/>
    </xf>
    <xf numFmtId="165" fontId="0" fillId="0" borderId="0" xfId="0" applyNumberFormat="1" applyAlignment="1">
      <alignment horizontal="center"/>
    </xf>
    <xf numFmtId="0" fontId="6" fillId="0" borderId="7" xfId="0" applyFont="1" applyBorder="1" applyAlignment="1">
      <alignment vertical="top" wrapText="1"/>
    </xf>
    <xf numFmtId="0" fontId="5" fillId="0" borderId="7" xfId="0" applyFont="1" applyBorder="1" applyAlignment="1">
      <alignment horizontal="center"/>
    </xf>
    <xf numFmtId="38" fontId="0" fillId="0" borderId="7" xfId="1" applyNumberFormat="1" applyFont="1" applyFill="1" applyBorder="1" applyAlignment="1">
      <alignment vertical="top"/>
    </xf>
    <xf numFmtId="38" fontId="0" fillId="0" borderId="8" xfId="1" applyNumberFormat="1" applyFont="1" applyBorder="1"/>
    <xf numFmtId="38" fontId="2" fillId="2" borderId="9" xfId="1" applyNumberFormat="1" applyFont="1" applyFill="1" applyBorder="1" applyAlignment="1">
      <alignment vertical="top"/>
    </xf>
    <xf numFmtId="38" fontId="0" fillId="0" borderId="7" xfId="1" applyNumberFormat="1" applyFont="1" applyBorder="1"/>
    <xf numFmtId="14" fontId="2" fillId="0" borderId="7" xfId="0" applyNumberFormat="1" applyFont="1" applyBorder="1" applyAlignment="1">
      <alignment horizontal="center"/>
    </xf>
    <xf numFmtId="166" fontId="2" fillId="2" borderId="9" xfId="1" applyNumberFormat="1" applyFont="1" applyFill="1" applyBorder="1"/>
    <xf numFmtId="166" fontId="2" fillId="2" borderId="10" xfId="1" applyNumberFormat="1" applyFont="1" applyFill="1" applyBorder="1"/>
    <xf numFmtId="0" fontId="0" fillId="0" borderId="11" xfId="0" applyBorder="1"/>
    <xf numFmtId="38" fontId="0" fillId="0" borderId="0" xfId="1" applyNumberFormat="1" applyFont="1" applyBorder="1"/>
    <xf numFmtId="0" fontId="2" fillId="0" borderId="12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13" xfId="0" applyFont="1" applyBorder="1" applyAlignment="1">
      <alignment vertical="top" wrapText="1"/>
    </xf>
    <xf numFmtId="14" fontId="2" fillId="0" borderId="0" xfId="0" applyNumberFormat="1" applyFont="1" applyAlignment="1">
      <alignment horizontal="left" vertical="top"/>
    </xf>
    <xf numFmtId="0" fontId="0" fillId="0" borderId="13" xfId="0" applyBorder="1" applyAlignment="1">
      <alignment vertical="top" wrapText="1"/>
    </xf>
    <xf numFmtId="0" fontId="5" fillId="0" borderId="13" xfId="0" applyFont="1" applyBorder="1" applyAlignment="1">
      <alignment horizontal="center"/>
    </xf>
    <xf numFmtId="38" fontId="0" fillId="0" borderId="13" xfId="1" applyNumberFormat="1" applyFont="1" applyFill="1" applyBorder="1" applyAlignment="1">
      <alignment vertical="top"/>
    </xf>
    <xf numFmtId="38" fontId="0" fillId="0" borderId="14" xfId="1" applyNumberFormat="1" applyFont="1" applyBorder="1"/>
    <xf numFmtId="38" fontId="2" fillId="2" borderId="4" xfId="1" applyNumberFormat="1" applyFont="1" applyFill="1" applyBorder="1" applyAlignment="1">
      <alignment vertical="top"/>
    </xf>
    <xf numFmtId="0" fontId="0" fillId="0" borderId="13" xfId="0" applyBorder="1"/>
    <xf numFmtId="38" fontId="0" fillId="0" borderId="13" xfId="1" applyNumberFormat="1" applyFont="1" applyBorder="1" applyAlignment="1">
      <alignment vertical="top"/>
    </xf>
    <xf numFmtId="38" fontId="2" fillId="0" borderId="13" xfId="1" applyNumberFormat="1" applyFont="1" applyBorder="1"/>
    <xf numFmtId="0" fontId="0" fillId="0" borderId="14" xfId="0" applyBorder="1"/>
    <xf numFmtId="40" fontId="0" fillId="0" borderId="0" xfId="1" applyNumberFormat="1" applyFont="1" applyAlignment="1">
      <alignment vertical="top" wrapText="1"/>
    </xf>
    <xf numFmtId="0" fontId="0" fillId="0" borderId="0" xfId="0" applyAlignment="1">
      <alignment horizontal="left" vertical="top" wrapText="1" indent="1"/>
    </xf>
    <xf numFmtId="0" fontId="0" fillId="0" borderId="0" xfId="0" applyAlignment="1">
      <alignment horizontal="left" vertical="top" indent="1"/>
    </xf>
    <xf numFmtId="38" fontId="0" fillId="0" borderId="0" xfId="1" applyNumberFormat="1" applyFont="1" applyBorder="1" applyAlignment="1">
      <alignment vertical="top"/>
    </xf>
    <xf numFmtId="170" fontId="2" fillId="0" borderId="0" xfId="2" applyNumberFormat="1" applyFont="1" applyAlignment="1">
      <alignment horizontal="left" vertical="top"/>
    </xf>
    <xf numFmtId="38" fontId="0" fillId="0" borderId="2" xfId="1" applyNumberFormat="1" applyFont="1" applyFill="1" applyBorder="1" applyAlignment="1">
      <alignment vertical="top"/>
    </xf>
    <xf numFmtId="0" fontId="7" fillId="0" borderId="0" xfId="0" applyFont="1" applyAlignment="1">
      <alignment horizontal="left"/>
    </xf>
    <xf numFmtId="9" fontId="0" fillId="0" borderId="0" xfId="2" applyFont="1" applyAlignment="1">
      <alignment horizontal="left" vertical="top"/>
    </xf>
    <xf numFmtId="9" fontId="2" fillId="0" borderId="0" xfId="2" applyFont="1" applyAlignment="1">
      <alignment horizontal="left" vertical="top"/>
    </xf>
    <xf numFmtId="165" fontId="0" fillId="0" borderId="7" xfId="0" applyNumberFormat="1" applyBorder="1" applyAlignment="1">
      <alignment horizontal="center"/>
    </xf>
    <xf numFmtId="165" fontId="8" fillId="0" borderId="7" xfId="0" applyNumberFormat="1" applyFont="1" applyBorder="1" applyAlignment="1">
      <alignment horizontal="left" vertical="top" wrapText="1"/>
    </xf>
    <xf numFmtId="165" fontId="8" fillId="0" borderId="0" xfId="0" applyNumberFormat="1" applyFont="1" applyAlignment="1">
      <alignment horizontal="left" vertical="top" wrapText="1"/>
    </xf>
    <xf numFmtId="38" fontId="0" fillId="2" borderId="8" xfId="1" applyNumberFormat="1" applyFont="1" applyFill="1" applyBorder="1" applyAlignment="1">
      <alignment vertical="top"/>
    </xf>
    <xf numFmtId="38" fontId="0" fillId="0" borderId="0" xfId="1" applyNumberFormat="1" applyFont="1" applyFill="1" applyBorder="1" applyAlignment="1">
      <alignment vertical="top"/>
    </xf>
    <xf numFmtId="38" fontId="0" fillId="2" borderId="7" xfId="1" applyNumberFormat="1" applyFont="1" applyFill="1" applyBorder="1" applyAlignment="1">
      <alignment vertical="top"/>
    </xf>
    <xf numFmtId="38" fontId="2" fillId="0" borderId="0" xfId="1" applyNumberFormat="1" applyFont="1" applyBorder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14" fontId="2" fillId="0" borderId="0" xfId="0" applyNumberFormat="1" applyFont="1" applyAlignment="1">
      <alignment horizontal="center" vertical="top" wrapText="1"/>
    </xf>
    <xf numFmtId="14" fontId="8" fillId="0" borderId="0" xfId="0" applyNumberFormat="1" applyFont="1" applyAlignment="1">
      <alignment horizontal="left" vertical="top" wrapText="1"/>
    </xf>
    <xf numFmtId="14" fontId="8" fillId="0" borderId="0" xfId="0" applyNumberFormat="1" applyFont="1" applyAlignment="1">
      <alignment horizontal="left" vertical="top" wrapText="1"/>
    </xf>
    <xf numFmtId="168" fontId="2" fillId="2" borderId="1" xfId="0" applyNumberFormat="1" applyFont="1" applyFill="1" applyBorder="1"/>
    <xf numFmtId="168" fontId="2" fillId="0" borderId="0" xfId="0" applyNumberFormat="1" applyFont="1"/>
  </cellXfs>
  <cellStyles count="3">
    <cellStyle name="Comma" xfId="1" builtinId="3"/>
    <cellStyle name="Normal" xfId="0" builtinId="0"/>
    <cellStyle name="Per 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E3AF6-3C64-324E-A18F-20277BC452E7}">
  <sheetPr>
    <pageSetUpPr fitToPage="1"/>
  </sheetPr>
  <dimension ref="A1:I98"/>
  <sheetViews>
    <sheetView tabSelected="1"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45301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17" x14ac:dyDescent="0.2">
      <c r="A12" s="14" t="s">
        <v>8</v>
      </c>
      <c r="B12" s="15">
        <v>10586</v>
      </c>
      <c r="C12" s="16" t="s">
        <v>9</v>
      </c>
    </row>
    <row r="13" spans="1:3" x14ac:dyDescent="0.2">
      <c r="A13" s="14"/>
      <c r="B13" s="15"/>
      <c r="C13" s="16"/>
    </row>
    <row r="14" spans="1:3" ht="17" x14ac:dyDescent="0.2">
      <c r="A14" s="14" t="s">
        <v>10</v>
      </c>
      <c r="B14" s="17">
        <v>850</v>
      </c>
      <c r="C14" s="16" t="s">
        <v>9</v>
      </c>
    </row>
    <row r="15" spans="1:3" x14ac:dyDescent="0.2">
      <c r="A15" s="14"/>
      <c r="B15" s="15"/>
      <c r="C15" s="16"/>
    </row>
    <row r="16" spans="1:3" x14ac:dyDescent="0.2">
      <c r="A16" s="1" t="s">
        <v>11</v>
      </c>
      <c r="B16" s="15">
        <f>SUM(B12:B14)</f>
        <v>11436</v>
      </c>
      <c r="C16" s="16"/>
    </row>
    <row r="17" spans="1:3" x14ac:dyDescent="0.2">
      <c r="A17" s="14"/>
      <c r="B17" s="15"/>
      <c r="C17" s="16"/>
    </row>
    <row r="18" spans="1:3" x14ac:dyDescent="0.2">
      <c r="A18" s="14"/>
      <c r="B18" s="15"/>
      <c r="C18" s="16"/>
    </row>
    <row r="19" spans="1:3" x14ac:dyDescent="0.2">
      <c r="A19" s="18" t="s">
        <v>12</v>
      </c>
      <c r="B19" s="15"/>
      <c r="C19" s="16"/>
    </row>
    <row r="20" spans="1:3" x14ac:dyDescent="0.2">
      <c r="A20" s="14"/>
      <c r="B20" s="15"/>
      <c r="C20" s="16"/>
    </row>
    <row r="21" spans="1:3" ht="17" x14ac:dyDescent="0.2">
      <c r="A21" s="14" t="s">
        <v>13</v>
      </c>
      <c r="B21" s="15">
        <f>-B87</f>
        <v>-3873</v>
      </c>
      <c r="C21" s="16" t="s">
        <v>9</v>
      </c>
    </row>
    <row r="22" spans="1:3" x14ac:dyDescent="0.2">
      <c r="A22" s="14"/>
      <c r="B22" s="15"/>
      <c r="C22" s="16"/>
    </row>
    <row r="23" spans="1:3" x14ac:dyDescent="0.2">
      <c r="A23" s="4"/>
      <c r="B23" s="10"/>
    </row>
    <row r="24" spans="1:3" x14ac:dyDescent="0.2">
      <c r="A24" s="19" t="s">
        <v>14</v>
      </c>
      <c r="B24" s="20">
        <f>B16-B87</f>
        <v>7563</v>
      </c>
      <c r="C24" s="21"/>
    </row>
    <row r="25" spans="1:3" x14ac:dyDescent="0.2">
      <c r="A25" s="2"/>
    </row>
    <row r="26" spans="1:3" x14ac:dyDescent="0.2">
      <c r="A26" s="2"/>
    </row>
    <row r="27" spans="1:3" x14ac:dyDescent="0.2">
      <c r="A27" s="7" t="s">
        <v>15</v>
      </c>
      <c r="B27" s="7"/>
      <c r="C27" s="22"/>
    </row>
    <row r="28" spans="1:3" x14ac:dyDescent="0.2">
      <c r="A28" s="2" t="s">
        <v>16</v>
      </c>
      <c r="B28" s="3"/>
      <c r="C28" s="23"/>
    </row>
    <row r="29" spans="1:3" x14ac:dyDescent="0.2">
      <c r="A29" s="12">
        <v>45169</v>
      </c>
      <c r="B29" s="24"/>
      <c r="C29" s="24"/>
    </row>
    <row r="30" spans="1:3" x14ac:dyDescent="0.2">
      <c r="A30" s="13"/>
      <c r="B30" s="25"/>
      <c r="C30" s="24"/>
    </row>
    <row r="31" spans="1:3" x14ac:dyDescent="0.2">
      <c r="A31" s="2" t="s">
        <v>17</v>
      </c>
      <c r="B31" s="24"/>
      <c r="C31" s="24"/>
    </row>
    <row r="32" spans="1:3" x14ac:dyDescent="0.2">
      <c r="A32" s="26"/>
      <c r="B32" s="24"/>
      <c r="C32" s="26"/>
    </row>
    <row r="33" spans="1:3" x14ac:dyDescent="0.2">
      <c r="A33" s="13"/>
      <c r="B33" s="24"/>
      <c r="C33" s="24"/>
    </row>
    <row r="34" spans="1:3" ht="34" x14ac:dyDescent="0.2">
      <c r="A34" s="14" t="s">
        <v>18</v>
      </c>
      <c r="B34" s="27">
        <v>5100</v>
      </c>
      <c r="C34" s="16" t="s">
        <v>19</v>
      </c>
    </row>
    <row r="35" spans="1:3" x14ac:dyDescent="0.2">
      <c r="A35" s="14" t="s">
        <v>20</v>
      </c>
      <c r="B35" s="28"/>
      <c r="C35" s="16"/>
    </row>
    <row r="36" spans="1:3" x14ac:dyDescent="0.2">
      <c r="A36" s="1" t="s">
        <v>21</v>
      </c>
      <c r="B36" s="28"/>
      <c r="C36" s="16"/>
    </row>
    <row r="37" spans="1:3" x14ac:dyDescent="0.2">
      <c r="A37" s="14"/>
      <c r="B37" s="28"/>
      <c r="C37" s="11"/>
    </row>
    <row r="38" spans="1:3" x14ac:dyDescent="0.2">
      <c r="A38" s="1" t="s">
        <v>22</v>
      </c>
      <c r="B38" s="28"/>
      <c r="C38" s="11"/>
    </row>
    <row r="39" spans="1:3" x14ac:dyDescent="0.2">
      <c r="A39" s="14"/>
      <c r="B39" s="28"/>
      <c r="C39" s="11"/>
    </row>
    <row r="40" spans="1:3" x14ac:dyDescent="0.2">
      <c r="A40" s="14" t="s">
        <v>23</v>
      </c>
      <c r="B40" s="28"/>
      <c r="C40" s="16"/>
    </row>
    <row r="41" spans="1:3" x14ac:dyDescent="0.2">
      <c r="A41" s="14" t="s">
        <v>24</v>
      </c>
      <c r="B41" s="28"/>
      <c r="C41" s="11"/>
    </row>
    <row r="42" spans="1:3" x14ac:dyDescent="0.2">
      <c r="A42" s="14"/>
      <c r="B42" s="28"/>
      <c r="C42" s="11"/>
    </row>
    <row r="43" spans="1:3" x14ac:dyDescent="0.2">
      <c r="A43" s="14" t="s">
        <v>25</v>
      </c>
      <c r="B43" s="28"/>
      <c r="C43" s="11"/>
    </row>
    <row r="44" spans="1:3" x14ac:dyDescent="0.2">
      <c r="A44" s="14" t="s">
        <v>26</v>
      </c>
      <c r="B44" s="28"/>
      <c r="C44" s="16"/>
    </row>
    <row r="45" spans="1:3" x14ac:dyDescent="0.2">
      <c r="A45" s="14" t="s">
        <v>27</v>
      </c>
      <c r="B45" s="28"/>
      <c r="C45" s="11"/>
    </row>
    <row r="46" spans="1:3" x14ac:dyDescent="0.2">
      <c r="A46" s="14" t="s">
        <v>28</v>
      </c>
      <c r="B46" s="28"/>
      <c r="C46" s="11"/>
    </row>
    <row r="47" spans="1:3" x14ac:dyDescent="0.2">
      <c r="A47" s="14"/>
      <c r="B47" s="28"/>
      <c r="C47" s="11"/>
    </row>
    <row r="48" spans="1:3" x14ac:dyDescent="0.2">
      <c r="A48" s="14" t="s">
        <v>29</v>
      </c>
      <c r="B48" s="28"/>
      <c r="C48" s="16"/>
    </row>
    <row r="49" spans="1:3" x14ac:dyDescent="0.2">
      <c r="A49" s="14" t="s">
        <v>30</v>
      </c>
      <c r="B49" s="28"/>
      <c r="C49" s="11"/>
    </row>
    <row r="50" spans="1:3" x14ac:dyDescent="0.2">
      <c r="A50" s="14" t="s">
        <v>31</v>
      </c>
      <c r="B50" s="28"/>
      <c r="C50" s="16"/>
    </row>
    <row r="51" spans="1:3" x14ac:dyDescent="0.2">
      <c r="A51" s="14" t="s">
        <v>32</v>
      </c>
      <c r="B51" s="28"/>
      <c r="C51" s="16"/>
    </row>
    <row r="52" spans="1:3" x14ac:dyDescent="0.2">
      <c r="A52" s="14"/>
      <c r="B52" s="28"/>
      <c r="C52" s="11"/>
    </row>
    <row r="53" spans="1:3" x14ac:dyDescent="0.2">
      <c r="A53" s="14" t="s">
        <v>33</v>
      </c>
      <c r="B53" s="28"/>
      <c r="C53" s="16"/>
    </row>
    <row r="54" spans="1:3" x14ac:dyDescent="0.2">
      <c r="A54" s="14"/>
      <c r="B54" s="28"/>
      <c r="C54" s="11"/>
    </row>
    <row r="55" spans="1:3" x14ac:dyDescent="0.2">
      <c r="A55" s="14" t="s">
        <v>34</v>
      </c>
      <c r="B55" s="28"/>
      <c r="C55" s="11"/>
    </row>
    <row r="56" spans="1:3" x14ac:dyDescent="0.2">
      <c r="A56" s="29"/>
      <c r="B56" s="30"/>
      <c r="C56" s="31"/>
    </row>
    <row r="57" spans="1:3" ht="34" x14ac:dyDescent="0.2">
      <c r="A57" s="32" t="s">
        <v>15</v>
      </c>
      <c r="B57" s="33">
        <v>1000</v>
      </c>
      <c r="C57" s="34" t="s">
        <v>19</v>
      </c>
    </row>
    <row r="58" spans="1:3" x14ac:dyDescent="0.2">
      <c r="B58" s="10"/>
      <c r="C58" s="11"/>
    </row>
    <row r="59" spans="1:3" x14ac:dyDescent="0.2">
      <c r="B59" s="3"/>
      <c r="C59" s="10"/>
    </row>
    <row r="60" spans="1:3" x14ac:dyDescent="0.2">
      <c r="A60" s="35" t="s">
        <v>35</v>
      </c>
      <c r="B60" s="36">
        <f>ROUND((B24/B34),1)</f>
        <v>1.5</v>
      </c>
      <c r="C60" s="10"/>
    </row>
    <row r="61" spans="1:3" x14ac:dyDescent="0.2">
      <c r="A61" s="35" t="s">
        <v>36</v>
      </c>
      <c r="B61" s="37" t="s">
        <v>37</v>
      </c>
      <c r="C61" s="10"/>
    </row>
    <row r="62" spans="1:3" x14ac:dyDescent="0.2">
      <c r="A62" s="35" t="s">
        <v>38</v>
      </c>
      <c r="B62" s="36">
        <f>ROUND((B24/B57),1)</f>
        <v>7.6</v>
      </c>
      <c r="C62" s="10"/>
    </row>
    <row r="65" spans="1:3" x14ac:dyDescent="0.2">
      <c r="A65" s="7" t="s">
        <v>39</v>
      </c>
      <c r="B65" s="8"/>
      <c r="C65" s="9"/>
    </row>
    <row r="66" spans="1:3" x14ac:dyDescent="0.2">
      <c r="C66" s="10"/>
    </row>
    <row r="67" spans="1:3" x14ac:dyDescent="0.2">
      <c r="A67" s="14" t="s">
        <v>40</v>
      </c>
    </row>
    <row r="68" spans="1:3" x14ac:dyDescent="0.2">
      <c r="A68" t="s">
        <v>41</v>
      </c>
    </row>
    <row r="69" spans="1:3" x14ac:dyDescent="0.2">
      <c r="A69" s="14" t="s">
        <v>42</v>
      </c>
    </row>
    <row r="70" spans="1:3" x14ac:dyDescent="0.2">
      <c r="A70" s="14" t="s">
        <v>43</v>
      </c>
    </row>
    <row r="71" spans="1:3" x14ac:dyDescent="0.2">
      <c r="A71" s="14" t="s">
        <v>44</v>
      </c>
      <c r="C71" s="11"/>
    </row>
    <row r="72" spans="1:3" x14ac:dyDescent="0.2">
      <c r="A72" s="14"/>
      <c r="C72" s="11"/>
    </row>
    <row r="73" spans="1:3" x14ac:dyDescent="0.2">
      <c r="A73" s="38"/>
      <c r="B73" s="38"/>
      <c r="C73" s="9"/>
    </row>
    <row r="74" spans="1:3" x14ac:dyDescent="0.2">
      <c r="C74" s="39"/>
    </row>
    <row r="75" spans="1:3" x14ac:dyDescent="0.2">
      <c r="C75" s="39"/>
    </row>
    <row r="76" spans="1:3" x14ac:dyDescent="0.2">
      <c r="B76" s="3" t="s">
        <v>3</v>
      </c>
    </row>
    <row r="77" spans="1:3" x14ac:dyDescent="0.2">
      <c r="B77" s="3"/>
    </row>
    <row r="78" spans="1:3" x14ac:dyDescent="0.2">
      <c r="B78" s="5" t="s">
        <v>5</v>
      </c>
    </row>
    <row r="79" spans="1:3" x14ac:dyDescent="0.2">
      <c r="B79" s="5"/>
    </row>
    <row r="80" spans="1:3" x14ac:dyDescent="0.2">
      <c r="B80" s="40">
        <v>45301</v>
      </c>
    </row>
    <row r="81" spans="1:9" x14ac:dyDescent="0.2">
      <c r="A81" s="2" t="s">
        <v>17</v>
      </c>
      <c r="B81" s="5"/>
    </row>
    <row r="82" spans="1:9" x14ac:dyDescent="0.2">
      <c r="A82" s="41"/>
      <c r="B82" s="5"/>
    </row>
    <row r="84" spans="1:9" ht="17" x14ac:dyDescent="0.2">
      <c r="A84" s="14" t="s">
        <v>45</v>
      </c>
      <c r="B84" s="15">
        <v>4373</v>
      </c>
      <c r="C84" s="16" t="s">
        <v>9</v>
      </c>
    </row>
    <row r="85" spans="1:9" x14ac:dyDescent="0.2">
      <c r="A85" s="14" t="s">
        <v>46</v>
      </c>
      <c r="B85" s="15"/>
      <c r="C85" s="16"/>
    </row>
    <row r="86" spans="1:9" ht="17" x14ac:dyDescent="0.2">
      <c r="A86" t="s">
        <v>47</v>
      </c>
      <c r="B86" s="30">
        <v>-500</v>
      </c>
      <c r="C86" s="16" t="s">
        <v>9</v>
      </c>
    </row>
    <row r="87" spans="1:9" x14ac:dyDescent="0.2">
      <c r="A87" s="2" t="s">
        <v>13</v>
      </c>
      <c r="B87" s="42">
        <f>SUM(B84:B86)</f>
        <v>3873</v>
      </c>
    </row>
    <row r="90" spans="1:9" x14ac:dyDescent="0.2">
      <c r="A90" s="43" t="s">
        <v>48</v>
      </c>
    </row>
    <row r="94" spans="1:9" x14ac:dyDescent="0.2">
      <c r="E94" s="16"/>
      <c r="F94" s="16"/>
      <c r="G94" s="16"/>
      <c r="H94" s="16"/>
      <c r="I94" s="16"/>
    </row>
    <row r="97" spans="2:2" x14ac:dyDescent="0.2">
      <c r="B97" s="44"/>
    </row>
    <row r="98" spans="2:2" x14ac:dyDescent="0.2">
      <c r="B98" s="44"/>
    </row>
  </sheetData>
  <sheetProtection algorithmName="SHA-512" hashValue="HwIhdLEldT3ajEixq8heYa9B1Hzb1uPa5lzl6slMgaq3tgS7dwM7qnky8HoXPOXgbW0Srhaa3G1COMGSuA7YuQ==" saltValue="W7SWKcJ1RX7BM4hFjswBEQ==" spinCount="100000" sheet="1" objects="1" scenarios="1"/>
  <pageMargins left="0.7" right="0.7" top="0.75" bottom="0.75" header="0.3" footer="0.3"/>
  <pageSetup paperSize="9" scale="52" orientation="portrait" horizontalDpi="0" verticalDpi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187D6-DF88-7F49-B125-ABF03C57E3A0}">
  <sheetPr>
    <pageSetUpPr fitToPage="1"/>
  </sheetPr>
  <dimension ref="A1:K133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4" width="12.6640625" customWidth="1"/>
    <col min="5" max="5" width="80.6640625" customWidth="1"/>
    <col min="6" max="6" width="33.33203125" customWidth="1"/>
    <col min="7" max="10" width="11.33203125" customWidth="1"/>
    <col min="11" max="11" width="10.83203125" customWidth="1"/>
  </cols>
  <sheetData>
    <row r="1" spans="1:5" x14ac:dyDescent="0.2">
      <c r="A1" s="1" t="s">
        <v>0</v>
      </c>
      <c r="B1" s="1" t="s">
        <v>159</v>
      </c>
      <c r="C1" s="1"/>
      <c r="D1" s="1"/>
      <c r="E1" s="1"/>
    </row>
    <row r="2" spans="1:5" x14ac:dyDescent="0.2">
      <c r="A2" s="2"/>
    </row>
    <row r="3" spans="1:5" x14ac:dyDescent="0.2">
      <c r="A3" s="2" t="s">
        <v>2</v>
      </c>
      <c r="B3" s="3" t="s">
        <v>3</v>
      </c>
      <c r="C3" s="3"/>
      <c r="D3" s="3" t="s">
        <v>50</v>
      </c>
      <c r="E3" s="4"/>
    </row>
    <row r="4" spans="1:5" x14ac:dyDescent="0.2">
      <c r="A4" s="2"/>
      <c r="B4" s="3"/>
      <c r="C4" s="3"/>
      <c r="D4" s="3"/>
      <c r="E4" s="4"/>
    </row>
    <row r="5" spans="1:5" x14ac:dyDescent="0.2">
      <c r="A5" s="2" t="s">
        <v>4</v>
      </c>
      <c r="B5" s="5" t="s">
        <v>5</v>
      </c>
      <c r="C5" s="5"/>
      <c r="D5" s="5" t="s">
        <v>5</v>
      </c>
    </row>
    <row r="6" spans="1:5" x14ac:dyDescent="0.2">
      <c r="A6" s="2"/>
      <c r="B6" s="6"/>
      <c r="C6" s="6"/>
      <c r="D6" s="6"/>
    </row>
    <row r="7" spans="1:5" x14ac:dyDescent="0.2">
      <c r="A7" s="7" t="s">
        <v>6</v>
      </c>
      <c r="B7" s="8"/>
      <c r="C7" s="8"/>
      <c r="D7" s="8"/>
      <c r="E7" s="9"/>
    </row>
    <row r="8" spans="1:5" x14ac:dyDescent="0.2">
      <c r="A8" s="2" t="s">
        <v>7</v>
      </c>
      <c r="B8" s="10"/>
      <c r="C8" s="10"/>
      <c r="D8" s="10"/>
      <c r="E8" s="11"/>
    </row>
    <row r="9" spans="1:5" x14ac:dyDescent="0.2">
      <c r="A9" s="12">
        <v>45603</v>
      </c>
      <c r="B9" s="10"/>
      <c r="C9" s="10"/>
      <c r="D9" s="10"/>
      <c r="E9" s="11"/>
    </row>
    <row r="10" spans="1:5" x14ac:dyDescent="0.2">
      <c r="A10" s="13"/>
      <c r="B10" s="10"/>
      <c r="C10" s="10"/>
      <c r="D10" s="10"/>
      <c r="E10" s="11"/>
    </row>
    <row r="11" spans="1:5" x14ac:dyDescent="0.2">
      <c r="A11" s="2" t="s">
        <v>51</v>
      </c>
      <c r="B11" s="10"/>
      <c r="C11" s="10"/>
      <c r="D11" s="10"/>
      <c r="E11" s="11"/>
    </row>
    <row r="12" spans="1:5" x14ac:dyDescent="0.2">
      <c r="A12" s="88">
        <v>0.58235999999999999</v>
      </c>
      <c r="B12" s="10"/>
      <c r="C12" s="10"/>
      <c r="D12" s="10"/>
      <c r="E12" s="11" t="s">
        <v>160</v>
      </c>
    </row>
    <row r="13" spans="1:5" x14ac:dyDescent="0.2">
      <c r="A13" s="13"/>
      <c r="B13" s="10"/>
      <c r="C13" s="10"/>
      <c r="D13" s="10"/>
      <c r="E13" s="11"/>
    </row>
    <row r="14" spans="1:5" ht="34" x14ac:dyDescent="0.2">
      <c r="A14" s="14" t="s">
        <v>53</v>
      </c>
      <c r="B14" s="15">
        <f>D14*A12</f>
        <v>264740.85599999997</v>
      </c>
      <c r="C14" s="15"/>
      <c r="D14" s="15">
        <v>454600</v>
      </c>
      <c r="E14" s="16" t="s">
        <v>54</v>
      </c>
    </row>
    <row r="15" spans="1:5" x14ac:dyDescent="0.2">
      <c r="A15" s="14"/>
      <c r="B15" s="15"/>
      <c r="C15" s="15"/>
      <c r="D15" s="15"/>
      <c r="E15" s="16"/>
    </row>
    <row r="16" spans="1:5" x14ac:dyDescent="0.2">
      <c r="A16" s="1" t="s">
        <v>67</v>
      </c>
      <c r="B16" s="15"/>
      <c r="C16" s="15"/>
      <c r="D16" s="15"/>
      <c r="E16" s="16"/>
    </row>
    <row r="17" spans="1:5" ht="51" x14ac:dyDescent="0.2">
      <c r="A17" s="48">
        <v>0.99214000000000002</v>
      </c>
      <c r="B17" s="15"/>
      <c r="C17" s="15"/>
      <c r="D17" s="15"/>
      <c r="E17" s="16" t="s">
        <v>161</v>
      </c>
    </row>
    <row r="18" spans="1:5" x14ac:dyDescent="0.2">
      <c r="A18" s="89"/>
      <c r="B18" s="15"/>
      <c r="C18" s="15"/>
      <c r="D18" s="15"/>
      <c r="E18" s="16"/>
    </row>
    <row r="19" spans="1:5" x14ac:dyDescent="0.2">
      <c r="A19" s="90" t="s">
        <v>69</v>
      </c>
      <c r="B19" s="15">
        <f>B14/A17</f>
        <v>266838.20428568544</v>
      </c>
      <c r="C19" s="15"/>
      <c r="D19" s="15"/>
      <c r="E19" s="16"/>
    </row>
    <row r="20" spans="1:5" x14ac:dyDescent="0.2">
      <c r="A20" s="90"/>
      <c r="B20" s="15"/>
      <c r="C20" s="15"/>
      <c r="D20" s="15"/>
      <c r="E20" s="16"/>
    </row>
    <row r="21" spans="1:5" x14ac:dyDescent="0.2">
      <c r="A21" s="14"/>
      <c r="B21" s="15"/>
      <c r="C21" s="15"/>
      <c r="D21" s="15"/>
      <c r="E21" s="16"/>
    </row>
    <row r="22" spans="1:5" x14ac:dyDescent="0.2">
      <c r="A22" s="18" t="s">
        <v>12</v>
      </c>
      <c r="B22" s="15"/>
      <c r="C22" s="15"/>
      <c r="D22" s="15"/>
      <c r="E22" s="16"/>
    </row>
    <row r="23" spans="1:5" x14ac:dyDescent="0.2">
      <c r="A23" s="14"/>
      <c r="B23" s="15"/>
      <c r="C23" s="15"/>
      <c r="D23" s="15"/>
      <c r="E23" s="16"/>
    </row>
    <row r="24" spans="1:5" ht="34" x14ac:dyDescent="0.2">
      <c r="A24" s="14" t="s">
        <v>56</v>
      </c>
      <c r="B24" s="15">
        <f>-B100</f>
        <v>1164.7199999999939</v>
      </c>
      <c r="C24" s="15"/>
      <c r="D24" s="15"/>
      <c r="E24" s="16" t="s">
        <v>57</v>
      </c>
    </row>
    <row r="25" spans="1:5" x14ac:dyDescent="0.2">
      <c r="A25" s="14"/>
      <c r="B25" s="15"/>
      <c r="C25" s="15"/>
      <c r="D25" s="15"/>
      <c r="E25" s="16"/>
    </row>
    <row r="26" spans="1:5" x14ac:dyDescent="0.2">
      <c r="A26" s="4"/>
      <c r="B26" s="10"/>
      <c r="C26" s="10"/>
      <c r="D26" s="10"/>
    </row>
    <row r="27" spans="1:5" x14ac:dyDescent="0.2">
      <c r="A27" s="19" t="s">
        <v>14</v>
      </c>
      <c r="B27" s="20">
        <f>B19-B100</f>
        <v>268002.92428568541</v>
      </c>
      <c r="C27" s="20"/>
      <c r="D27" s="20"/>
      <c r="E27" s="21"/>
    </row>
    <row r="28" spans="1:5" x14ac:dyDescent="0.2">
      <c r="A28" s="2"/>
    </row>
    <row r="29" spans="1:5" x14ac:dyDescent="0.2">
      <c r="A29" s="2"/>
    </row>
    <row r="30" spans="1:5" x14ac:dyDescent="0.2">
      <c r="A30" s="7" t="s">
        <v>15</v>
      </c>
      <c r="B30" s="7"/>
      <c r="C30" s="7"/>
      <c r="D30" s="7"/>
      <c r="E30" s="22"/>
    </row>
    <row r="31" spans="1:5" ht="17" thickBot="1" x14ac:dyDescent="0.25">
      <c r="B31" s="3"/>
      <c r="C31" s="3"/>
      <c r="D31" s="3"/>
      <c r="E31" s="23"/>
    </row>
    <row r="32" spans="1:5" x14ac:dyDescent="0.2">
      <c r="A32" s="2" t="s">
        <v>16</v>
      </c>
      <c r="B32" s="56">
        <v>45535</v>
      </c>
      <c r="C32" s="57">
        <v>45169</v>
      </c>
      <c r="D32" s="24"/>
      <c r="E32" s="24"/>
    </row>
    <row r="33" spans="1:5" x14ac:dyDescent="0.2">
      <c r="A33" s="2"/>
      <c r="B33" s="91"/>
      <c r="C33" s="57"/>
      <c r="D33" s="24"/>
      <c r="E33" s="24"/>
    </row>
    <row r="34" spans="1:5" ht="62" customHeight="1" x14ac:dyDescent="0.2">
      <c r="A34" s="1" t="s">
        <v>79</v>
      </c>
      <c r="B34" s="92" t="s">
        <v>162</v>
      </c>
      <c r="C34" s="93" t="s">
        <v>163</v>
      </c>
      <c r="D34" s="24"/>
      <c r="E34" s="24"/>
    </row>
    <row r="35" spans="1:5" x14ac:dyDescent="0.2">
      <c r="A35" s="13"/>
      <c r="B35" s="58"/>
      <c r="C35" s="25"/>
      <c r="D35" s="25"/>
      <c r="E35" s="24"/>
    </row>
    <row r="36" spans="1:5" x14ac:dyDescent="0.2">
      <c r="A36" s="2" t="s">
        <v>17</v>
      </c>
      <c r="B36" s="59"/>
      <c r="C36" s="24"/>
      <c r="D36" s="24"/>
      <c r="E36" s="24"/>
    </row>
    <row r="37" spans="1:5" x14ac:dyDescent="0.2">
      <c r="A37" s="26"/>
      <c r="B37" s="59"/>
      <c r="C37" s="24"/>
      <c r="D37" s="24"/>
      <c r="E37" s="26"/>
    </row>
    <row r="38" spans="1:5" x14ac:dyDescent="0.2">
      <c r="A38" s="13"/>
      <c r="B38" s="59"/>
      <c r="C38" s="24"/>
      <c r="D38" s="24"/>
      <c r="E38" s="24"/>
    </row>
    <row r="39" spans="1:5" x14ac:dyDescent="0.2">
      <c r="A39" s="14" t="s">
        <v>18</v>
      </c>
      <c r="B39" s="60">
        <v>231228</v>
      </c>
      <c r="C39" s="27">
        <v>224818</v>
      </c>
      <c r="D39" s="27"/>
      <c r="E39" s="16"/>
    </row>
    <row r="40" spans="1:5" ht="34" x14ac:dyDescent="0.2">
      <c r="A40" s="14" t="s">
        <v>188</v>
      </c>
      <c r="B40" s="94"/>
      <c r="C40" s="87">
        <f>K124</f>
        <v>12456.589166666667</v>
      </c>
      <c r="D40" s="95"/>
      <c r="E40" s="16" t="s">
        <v>189</v>
      </c>
    </row>
    <row r="41" spans="1:5" x14ac:dyDescent="0.2">
      <c r="A41" s="1" t="s">
        <v>164</v>
      </c>
      <c r="B41" s="60">
        <f>B39+B40</f>
        <v>231228</v>
      </c>
      <c r="C41" s="27">
        <f>C39+C40</f>
        <v>237274.58916666667</v>
      </c>
      <c r="D41" s="27"/>
      <c r="E41" s="16"/>
    </row>
    <row r="42" spans="1:5" x14ac:dyDescent="0.2">
      <c r="A42" s="14" t="s">
        <v>20</v>
      </c>
      <c r="B42" s="60"/>
      <c r="C42" s="27"/>
      <c r="D42" s="27"/>
      <c r="E42" s="16"/>
    </row>
    <row r="43" spans="1:5" x14ac:dyDescent="0.2">
      <c r="A43" s="1" t="s">
        <v>21</v>
      </c>
      <c r="B43" s="60">
        <v>17888</v>
      </c>
      <c r="C43" s="27">
        <v>14161</v>
      </c>
      <c r="D43" s="27"/>
      <c r="E43" s="16"/>
    </row>
    <row r="44" spans="1:5" ht="34" x14ac:dyDescent="0.2">
      <c r="A44" s="14" t="s">
        <v>188</v>
      </c>
      <c r="B44" s="94"/>
      <c r="C44" s="87">
        <f>K125</f>
        <v>3040.7148333333334</v>
      </c>
      <c r="D44" s="95"/>
      <c r="E44" s="16" t="s">
        <v>189</v>
      </c>
    </row>
    <row r="45" spans="1:5" x14ac:dyDescent="0.2">
      <c r="A45" s="1" t="s">
        <v>190</v>
      </c>
      <c r="B45" s="60">
        <f>B44+B43</f>
        <v>17888</v>
      </c>
      <c r="C45" s="27">
        <f>C44+C43</f>
        <v>17201.714833333332</v>
      </c>
      <c r="D45" s="27"/>
      <c r="E45" s="16"/>
    </row>
    <row r="46" spans="1:5" x14ac:dyDescent="0.2">
      <c r="A46" s="14"/>
      <c r="B46" s="60"/>
      <c r="C46" s="27"/>
      <c r="D46" s="27"/>
      <c r="E46" s="11"/>
    </row>
    <row r="47" spans="1:5" x14ac:dyDescent="0.2">
      <c r="A47" s="1" t="s">
        <v>22</v>
      </c>
      <c r="B47" s="60"/>
      <c r="C47" s="27"/>
      <c r="D47" s="27"/>
      <c r="E47" s="11"/>
    </row>
    <row r="48" spans="1:5" x14ac:dyDescent="0.2">
      <c r="A48" s="14"/>
      <c r="B48" s="60"/>
      <c r="C48" s="27"/>
      <c r="D48" s="27"/>
      <c r="E48" s="11"/>
    </row>
    <row r="49" spans="1:5" x14ac:dyDescent="0.2">
      <c r="A49" s="14" t="s">
        <v>165</v>
      </c>
      <c r="B49" s="60">
        <v>-1560</v>
      </c>
      <c r="C49" s="27"/>
      <c r="D49" s="27"/>
      <c r="E49" s="11"/>
    </row>
    <row r="50" spans="1:5" ht="34" x14ac:dyDescent="0.2">
      <c r="A50" s="14" t="s">
        <v>166</v>
      </c>
      <c r="B50" s="96"/>
      <c r="C50" s="27">
        <f>K128</f>
        <v>-41.625666666666667</v>
      </c>
      <c r="D50" s="27"/>
      <c r="E50" s="16" t="s">
        <v>189</v>
      </c>
    </row>
    <row r="51" spans="1:5" x14ac:dyDescent="0.2">
      <c r="A51" s="14" t="s">
        <v>24</v>
      </c>
      <c r="B51" s="60"/>
      <c r="C51" s="27">
        <v>740</v>
      </c>
      <c r="D51" s="27"/>
      <c r="E51" s="16"/>
    </row>
    <row r="52" spans="1:5" x14ac:dyDescent="0.2">
      <c r="A52" s="14"/>
      <c r="B52" s="60"/>
      <c r="C52" s="27"/>
      <c r="D52" s="27"/>
      <c r="E52" s="11"/>
    </row>
    <row r="53" spans="1:5" x14ac:dyDescent="0.2">
      <c r="A53" s="14" t="s">
        <v>167</v>
      </c>
      <c r="B53" s="60">
        <v>944</v>
      </c>
      <c r="C53" s="27">
        <v>92</v>
      </c>
      <c r="D53" s="27"/>
      <c r="E53" s="16"/>
    </row>
    <row r="54" spans="1:5" x14ac:dyDescent="0.2">
      <c r="A54" s="14" t="s">
        <v>168</v>
      </c>
      <c r="B54" s="60">
        <v>666</v>
      </c>
      <c r="C54" s="27">
        <v>3067</v>
      </c>
      <c r="D54" s="27"/>
      <c r="E54" s="16"/>
    </row>
    <row r="55" spans="1:5" x14ac:dyDescent="0.2">
      <c r="A55" s="14" t="s">
        <v>169</v>
      </c>
      <c r="B55" s="60">
        <v>-13278</v>
      </c>
      <c r="C55" s="27">
        <v>-9443</v>
      </c>
      <c r="D55" s="27"/>
      <c r="E55" s="16"/>
    </row>
    <row r="56" spans="1:5" x14ac:dyDescent="0.2">
      <c r="A56" s="14" t="s">
        <v>27</v>
      </c>
      <c r="B56" s="60"/>
      <c r="C56" s="27"/>
      <c r="D56" s="27"/>
      <c r="E56" s="11"/>
    </row>
    <row r="57" spans="1:5" ht="34" x14ac:dyDescent="0.2">
      <c r="A57" s="14" t="s">
        <v>28</v>
      </c>
      <c r="B57" s="60">
        <v>8322</v>
      </c>
      <c r="C57" s="27">
        <v>567</v>
      </c>
      <c r="D57" s="27"/>
      <c r="E57" s="16" t="s">
        <v>170</v>
      </c>
    </row>
    <row r="58" spans="1:5" x14ac:dyDescent="0.2">
      <c r="A58" s="14"/>
      <c r="B58" s="60"/>
      <c r="C58" s="27"/>
      <c r="D58" s="27"/>
      <c r="E58" s="11"/>
    </row>
    <row r="59" spans="1:5" x14ac:dyDescent="0.2">
      <c r="A59" s="14" t="s">
        <v>29</v>
      </c>
      <c r="B59" s="60"/>
      <c r="C59" s="27"/>
      <c r="D59" s="27"/>
      <c r="E59" s="16"/>
    </row>
    <row r="60" spans="1:5" x14ac:dyDescent="0.2">
      <c r="A60" s="14" t="s">
        <v>30</v>
      </c>
      <c r="B60" s="60"/>
      <c r="C60" s="27"/>
      <c r="D60" s="27"/>
      <c r="E60" s="11"/>
    </row>
    <row r="61" spans="1:5" x14ac:dyDescent="0.2">
      <c r="A61" s="14" t="s">
        <v>31</v>
      </c>
      <c r="B61" s="60"/>
      <c r="C61" s="27"/>
      <c r="D61" s="27"/>
      <c r="E61" s="16"/>
    </row>
    <row r="62" spans="1:5" x14ac:dyDescent="0.2">
      <c r="A62" s="14" t="s">
        <v>32</v>
      </c>
      <c r="B62" s="60">
        <v>6003</v>
      </c>
      <c r="C62" s="27">
        <v>6678</v>
      </c>
      <c r="D62" s="27"/>
      <c r="E62" s="16"/>
    </row>
    <row r="63" spans="1:5" x14ac:dyDescent="0.2">
      <c r="A63" s="14"/>
      <c r="B63" s="60"/>
      <c r="C63" s="27"/>
      <c r="D63" s="27"/>
      <c r="E63" s="11"/>
    </row>
    <row r="64" spans="1:5" x14ac:dyDescent="0.2">
      <c r="A64" s="14" t="s">
        <v>33</v>
      </c>
      <c r="B64" s="60">
        <v>15660</v>
      </c>
      <c r="C64" s="27">
        <v>11528</v>
      </c>
      <c r="D64" s="27"/>
      <c r="E64" s="16"/>
    </row>
    <row r="65" spans="1:5" ht="34" x14ac:dyDescent="0.2">
      <c r="A65" s="16" t="s">
        <v>171</v>
      </c>
      <c r="B65" s="96"/>
      <c r="C65" s="27">
        <f>K127</f>
        <v>681.71016666666674</v>
      </c>
      <c r="D65" s="27"/>
      <c r="E65" s="16" t="s">
        <v>189</v>
      </c>
    </row>
    <row r="66" spans="1:5" x14ac:dyDescent="0.2">
      <c r="A66" s="14"/>
      <c r="B66" s="60"/>
      <c r="C66" s="27"/>
      <c r="D66" s="27"/>
      <c r="E66" s="11"/>
    </row>
    <row r="67" spans="1:5" x14ac:dyDescent="0.2">
      <c r="A67" s="14" t="s">
        <v>34</v>
      </c>
      <c r="B67" s="60">
        <f>SUM(B49:B65)</f>
        <v>16757</v>
      </c>
      <c r="C67" s="27">
        <f>SUM(C50:C65)</f>
        <v>13869.084500000001</v>
      </c>
      <c r="D67" s="27"/>
      <c r="E67" s="11"/>
    </row>
    <row r="68" spans="1:5" x14ac:dyDescent="0.2">
      <c r="A68" s="29"/>
      <c r="B68" s="61"/>
      <c r="C68" s="30"/>
      <c r="D68" s="30"/>
      <c r="E68" s="31"/>
    </row>
    <row r="69" spans="1:5" x14ac:dyDescent="0.2">
      <c r="A69" s="32" t="s">
        <v>15</v>
      </c>
      <c r="B69" s="62">
        <f>B43+B67</f>
        <v>34645</v>
      </c>
      <c r="C69" s="33">
        <f>C43+C67</f>
        <v>28030.084500000001</v>
      </c>
      <c r="D69" s="33"/>
      <c r="E69" s="46"/>
    </row>
    <row r="70" spans="1:5" x14ac:dyDescent="0.2">
      <c r="B70" s="63"/>
      <c r="C70" s="10"/>
      <c r="D70" s="10"/>
      <c r="E70" s="11"/>
    </row>
    <row r="71" spans="1:5" x14ac:dyDescent="0.2">
      <c r="B71" s="64"/>
      <c r="C71" s="3"/>
      <c r="D71" s="3"/>
      <c r="E71" s="10"/>
    </row>
    <row r="72" spans="1:5" x14ac:dyDescent="0.2">
      <c r="A72" s="35" t="s">
        <v>35</v>
      </c>
      <c r="B72" s="65">
        <f>ROUND((B27/B41),1)</f>
        <v>1.2</v>
      </c>
      <c r="C72" s="66">
        <f>ROUND((B27/C41),1)</f>
        <v>1.1000000000000001</v>
      </c>
      <c r="D72" s="47"/>
      <c r="E72" s="10"/>
    </row>
    <row r="73" spans="1:5" x14ac:dyDescent="0.2">
      <c r="A73" s="35" t="s">
        <v>36</v>
      </c>
      <c r="B73" s="65">
        <f>ROUND((B27/B45),1)</f>
        <v>15</v>
      </c>
      <c r="C73" s="66">
        <f>ROUND((B27/C45),1)</f>
        <v>15.6</v>
      </c>
      <c r="D73" s="47"/>
      <c r="E73" s="10"/>
    </row>
    <row r="74" spans="1:5" x14ac:dyDescent="0.2">
      <c r="A74" s="35" t="s">
        <v>38</v>
      </c>
      <c r="B74" s="65">
        <f>ROUND((B27/B69),1)</f>
        <v>7.7</v>
      </c>
      <c r="C74" s="66">
        <f>ROUND((B27/C69),1)</f>
        <v>9.6</v>
      </c>
      <c r="D74" s="47"/>
      <c r="E74" s="10"/>
    </row>
    <row r="75" spans="1:5" ht="17" thickBot="1" x14ac:dyDescent="0.25">
      <c r="B75" s="67"/>
    </row>
    <row r="77" spans="1:5" x14ac:dyDescent="0.2">
      <c r="A77" s="7" t="s">
        <v>39</v>
      </c>
      <c r="B77" s="8"/>
      <c r="C77" s="8"/>
      <c r="D77" s="8"/>
      <c r="E77" s="9"/>
    </row>
    <row r="78" spans="1:5" x14ac:dyDescent="0.2">
      <c r="E78" s="10"/>
    </row>
    <row r="79" spans="1:5" x14ac:dyDescent="0.2">
      <c r="A79" s="14" t="s">
        <v>163</v>
      </c>
    </row>
    <row r="80" spans="1:5" x14ac:dyDescent="0.2">
      <c r="A80" s="14" t="s">
        <v>162</v>
      </c>
    </row>
    <row r="81" spans="1:5" x14ac:dyDescent="0.2">
      <c r="A81" s="14" t="s">
        <v>172</v>
      </c>
    </row>
    <row r="82" spans="1:5" x14ac:dyDescent="0.2">
      <c r="A82" s="14" t="s">
        <v>173</v>
      </c>
    </row>
    <row r="83" spans="1:5" x14ac:dyDescent="0.2">
      <c r="A83" t="s">
        <v>174</v>
      </c>
    </row>
    <row r="84" spans="1:5" x14ac:dyDescent="0.2">
      <c r="A84" s="14" t="s">
        <v>60</v>
      </c>
      <c r="E84" s="11"/>
    </row>
    <row r="85" spans="1:5" x14ac:dyDescent="0.2">
      <c r="A85" s="14"/>
      <c r="E85" s="11"/>
    </row>
    <row r="86" spans="1:5" x14ac:dyDescent="0.2">
      <c r="A86" s="38"/>
      <c r="B86" s="38"/>
      <c r="C86" s="38"/>
      <c r="D86" s="38"/>
      <c r="E86" s="9"/>
    </row>
    <row r="87" spans="1:5" x14ac:dyDescent="0.2">
      <c r="E87" s="39"/>
    </row>
    <row r="88" spans="1:5" x14ac:dyDescent="0.2">
      <c r="E88" s="39"/>
    </row>
    <row r="89" spans="1:5" x14ac:dyDescent="0.2">
      <c r="B89" s="3" t="s">
        <v>3</v>
      </c>
      <c r="C89" s="3"/>
      <c r="D89" s="3" t="s">
        <v>50</v>
      </c>
    </row>
    <row r="90" spans="1:5" x14ac:dyDescent="0.2">
      <c r="B90" s="3"/>
      <c r="C90" s="3"/>
      <c r="D90" s="3"/>
    </row>
    <row r="91" spans="1:5" x14ac:dyDescent="0.2">
      <c r="B91" s="5" t="s">
        <v>5</v>
      </c>
      <c r="C91" s="5"/>
      <c r="D91" s="5" t="s">
        <v>5</v>
      </c>
    </row>
    <row r="92" spans="1:5" x14ac:dyDescent="0.2">
      <c r="B92" s="5"/>
      <c r="C92" s="5"/>
      <c r="D92" s="5"/>
    </row>
    <row r="93" spans="1:5" x14ac:dyDescent="0.2">
      <c r="B93" s="40">
        <v>45603</v>
      </c>
      <c r="C93" s="40"/>
      <c r="D93" s="40">
        <v>45603</v>
      </c>
    </row>
    <row r="94" spans="1:5" x14ac:dyDescent="0.2">
      <c r="A94" s="2" t="s">
        <v>51</v>
      </c>
      <c r="B94" s="5"/>
      <c r="C94" s="5"/>
      <c r="D94" s="5"/>
    </row>
    <row r="95" spans="1:5" x14ac:dyDescent="0.2">
      <c r="A95" s="41">
        <f>A12</f>
        <v>0.58235999999999999</v>
      </c>
      <c r="B95" s="5"/>
      <c r="C95" s="5"/>
      <c r="D95" s="5"/>
      <c r="E95" s="11" t="s">
        <v>160</v>
      </c>
    </row>
    <row r="97" spans="1:11" ht="34" x14ac:dyDescent="0.2">
      <c r="A97" s="14" t="s">
        <v>45</v>
      </c>
      <c r="B97" s="15">
        <f>D97*A95</f>
        <v>42221.1</v>
      </c>
      <c r="C97" s="15"/>
      <c r="D97" s="15">
        <v>72500</v>
      </c>
      <c r="E97" s="16" t="s">
        <v>54</v>
      </c>
    </row>
    <row r="98" spans="1:11" ht="34" x14ac:dyDescent="0.2">
      <c r="A98" s="14" t="s">
        <v>62</v>
      </c>
      <c r="B98" s="15">
        <f>D98*A95</f>
        <v>-4076.52</v>
      </c>
      <c r="C98" s="15"/>
      <c r="D98" s="15">
        <v>-7000</v>
      </c>
      <c r="E98" s="16" t="s">
        <v>54</v>
      </c>
    </row>
    <row r="99" spans="1:11" ht="34" x14ac:dyDescent="0.2">
      <c r="A99" t="s">
        <v>47</v>
      </c>
      <c r="B99" s="30">
        <f>D99*A95</f>
        <v>-39309.299999999996</v>
      </c>
      <c r="C99" s="68"/>
      <c r="D99" s="30">
        <v>-67500</v>
      </c>
      <c r="E99" s="16" t="s">
        <v>54</v>
      </c>
    </row>
    <row r="100" spans="1:11" x14ac:dyDescent="0.2">
      <c r="A100" s="2" t="s">
        <v>56</v>
      </c>
      <c r="B100" s="42">
        <f>SUM(B97:B99)</f>
        <v>-1164.7199999999939</v>
      </c>
      <c r="C100" s="97"/>
      <c r="D100" s="42">
        <f>SUM(D97:D99)</f>
        <v>-2000</v>
      </c>
    </row>
    <row r="103" spans="1:11" x14ac:dyDescent="0.2">
      <c r="A103" s="43" t="s">
        <v>48</v>
      </c>
    </row>
    <row r="104" spans="1:11" x14ac:dyDescent="0.2">
      <c r="F104" s="2" t="str">
        <f>B1</f>
        <v>Atlas Topco Limited (Addison Lee Group)</v>
      </c>
      <c r="K104" s="98" t="s">
        <v>3</v>
      </c>
    </row>
    <row r="105" spans="1:11" x14ac:dyDescent="0.2">
      <c r="F105" s="2" t="s">
        <v>175</v>
      </c>
      <c r="K105" s="98" t="s">
        <v>5</v>
      </c>
    </row>
    <row r="106" spans="1:11" x14ac:dyDescent="0.2">
      <c r="F106" s="2" t="s">
        <v>176</v>
      </c>
    </row>
    <row r="107" spans="1:11" x14ac:dyDescent="0.2">
      <c r="G107" s="99" t="s">
        <v>191</v>
      </c>
      <c r="H107" s="99"/>
      <c r="I107" s="99" t="s">
        <v>177</v>
      </c>
      <c r="J107" s="99"/>
      <c r="K107" s="98" t="s">
        <v>178</v>
      </c>
    </row>
    <row r="108" spans="1:11" x14ac:dyDescent="0.2">
      <c r="G108" s="99" t="s">
        <v>179</v>
      </c>
      <c r="H108" s="99"/>
      <c r="I108" s="99" t="s">
        <v>179</v>
      </c>
      <c r="J108" s="99"/>
    </row>
    <row r="109" spans="1:11" x14ac:dyDescent="0.2">
      <c r="G109" s="100">
        <v>45291</v>
      </c>
      <c r="H109" s="100">
        <v>44926</v>
      </c>
      <c r="I109" s="100">
        <v>45291</v>
      </c>
      <c r="J109" s="100">
        <v>44926</v>
      </c>
      <c r="K109" s="16"/>
    </row>
    <row r="110" spans="1:11" x14ac:dyDescent="0.2">
      <c r="G110" s="100"/>
      <c r="H110" s="100"/>
      <c r="I110" s="100"/>
      <c r="J110" s="100"/>
      <c r="K110" s="16"/>
    </row>
    <row r="111" spans="1:11" ht="38" customHeight="1" x14ac:dyDescent="0.2">
      <c r="F111" s="1" t="s">
        <v>79</v>
      </c>
      <c r="G111" s="101" t="s">
        <v>180</v>
      </c>
      <c r="H111" s="101"/>
      <c r="I111" s="101" t="s">
        <v>181</v>
      </c>
      <c r="J111" s="101"/>
      <c r="K111" s="16"/>
    </row>
    <row r="112" spans="1:11" ht="15" customHeight="1" x14ac:dyDescent="0.2">
      <c r="F112" s="1"/>
      <c r="G112" s="102"/>
      <c r="H112" s="102"/>
      <c r="I112" s="102"/>
      <c r="J112" s="102"/>
      <c r="K112" s="16"/>
    </row>
    <row r="113" spans="2:11" x14ac:dyDescent="0.2">
      <c r="F113" s="2" t="s">
        <v>18</v>
      </c>
      <c r="G113" s="44">
        <v>9967.6540000000005</v>
      </c>
      <c r="H113" s="44">
        <v>9573.3629999999994</v>
      </c>
      <c r="I113" s="44">
        <v>5562.7529999999997</v>
      </c>
      <c r="J113" s="44">
        <v>4500.7939999999999</v>
      </c>
      <c r="K113" s="44"/>
    </row>
    <row r="114" spans="2:11" x14ac:dyDescent="0.2">
      <c r="B114" s="44"/>
      <c r="C114" s="44"/>
      <c r="D114" s="44"/>
      <c r="F114" s="2" t="s">
        <v>182</v>
      </c>
      <c r="G114" s="44">
        <v>2177.2860000000001</v>
      </c>
      <c r="H114" s="44">
        <v>1701.1579999999999</v>
      </c>
      <c r="I114" s="44">
        <v>1834.2429999999999</v>
      </c>
      <c r="J114" s="44">
        <v>1403.693</v>
      </c>
    </row>
    <row r="115" spans="2:11" x14ac:dyDescent="0.2">
      <c r="B115" s="44"/>
      <c r="C115" s="44"/>
      <c r="D115" s="44"/>
      <c r="F115" s="2" t="s">
        <v>183</v>
      </c>
      <c r="G115" s="44"/>
      <c r="H115" s="44"/>
      <c r="I115" s="44"/>
      <c r="J115" s="44"/>
    </row>
    <row r="116" spans="2:11" x14ac:dyDescent="0.2">
      <c r="F116" s="2" t="s">
        <v>184</v>
      </c>
      <c r="G116" s="44">
        <v>855.98699999999997</v>
      </c>
      <c r="H116" s="44">
        <v>683.67499999999995</v>
      </c>
      <c r="I116" s="44">
        <v>51.65</v>
      </c>
      <c r="J116" s="44">
        <v>0</v>
      </c>
    </row>
    <row r="117" spans="2:11" x14ac:dyDescent="0.2">
      <c r="F117" s="2" t="s">
        <v>185</v>
      </c>
      <c r="G117" s="44">
        <v>-46.378</v>
      </c>
      <c r="H117" s="44">
        <v>-55.31</v>
      </c>
      <c r="I117" s="44">
        <v>0</v>
      </c>
      <c r="J117" s="44">
        <v>0</v>
      </c>
    </row>
    <row r="118" spans="2:11" x14ac:dyDescent="0.2">
      <c r="F118" s="2" t="s">
        <v>34</v>
      </c>
      <c r="G118" s="44">
        <f>SUM(G116:G117)</f>
        <v>809.60899999999992</v>
      </c>
      <c r="H118" s="44">
        <f>SUM(H116:H117)</f>
        <v>628.36500000000001</v>
      </c>
      <c r="I118" s="44">
        <f>SUM(I116:I117)</f>
        <v>51.65</v>
      </c>
      <c r="J118" s="44">
        <f>SUM(J116:J117)</f>
        <v>0</v>
      </c>
    </row>
    <row r="119" spans="2:11" x14ac:dyDescent="0.2">
      <c r="F119" s="19" t="s">
        <v>186</v>
      </c>
      <c r="G119" s="103">
        <f>G114+G118</f>
        <v>2986.895</v>
      </c>
      <c r="H119" s="103">
        <f>H114+H118</f>
        <v>2329.5230000000001</v>
      </c>
      <c r="I119" s="103">
        <f>I114+I118</f>
        <v>1885.893</v>
      </c>
      <c r="J119" s="103">
        <f>J114+J118</f>
        <v>1403.693</v>
      </c>
    </row>
    <row r="120" spans="2:11" x14ac:dyDescent="0.2">
      <c r="F120" s="2"/>
      <c r="G120" s="104"/>
      <c r="H120" s="104"/>
      <c r="I120" s="104"/>
      <c r="J120" s="104"/>
    </row>
    <row r="121" spans="2:11" x14ac:dyDescent="0.2">
      <c r="F121" s="2" t="s">
        <v>175</v>
      </c>
    </row>
    <row r="122" spans="2:11" x14ac:dyDescent="0.2">
      <c r="F122" t="s">
        <v>187</v>
      </c>
      <c r="G122">
        <v>6</v>
      </c>
      <c r="H122">
        <v>4</v>
      </c>
      <c r="I122">
        <v>6</v>
      </c>
      <c r="J122">
        <v>4</v>
      </c>
    </row>
    <row r="124" spans="2:11" x14ac:dyDescent="0.2">
      <c r="F124" t="s">
        <v>18</v>
      </c>
      <c r="G124" s="44">
        <f t="shared" ref="G124:J125" si="0">(G113/12)*G$122</f>
        <v>4983.8270000000002</v>
      </c>
      <c r="H124" s="44">
        <f t="shared" si="0"/>
        <v>3191.1209999999996</v>
      </c>
      <c r="I124" s="44">
        <f t="shared" si="0"/>
        <v>2781.3764999999999</v>
      </c>
      <c r="J124" s="44">
        <f t="shared" si="0"/>
        <v>1500.2646666666667</v>
      </c>
      <c r="K124" s="104">
        <f>SUM(G124:J124)</f>
        <v>12456.589166666667</v>
      </c>
    </row>
    <row r="125" spans="2:11" x14ac:dyDescent="0.2">
      <c r="F125" t="s">
        <v>182</v>
      </c>
      <c r="G125" s="44">
        <f t="shared" si="0"/>
        <v>1088.643</v>
      </c>
      <c r="H125" s="44">
        <f t="shared" si="0"/>
        <v>567.0526666666666</v>
      </c>
      <c r="I125" s="44">
        <f t="shared" si="0"/>
        <v>917.12149999999997</v>
      </c>
      <c r="J125" s="44">
        <f t="shared" si="0"/>
        <v>467.89766666666668</v>
      </c>
      <c r="K125" s="104">
        <f>SUM(G125:J125)</f>
        <v>3040.7148333333334</v>
      </c>
    </row>
    <row r="126" spans="2:11" x14ac:dyDescent="0.2">
      <c r="F126" t="s">
        <v>183</v>
      </c>
      <c r="G126" s="44"/>
      <c r="H126" s="44"/>
      <c r="I126" s="44"/>
      <c r="J126" s="44"/>
      <c r="K126" s="2"/>
    </row>
    <row r="127" spans="2:11" x14ac:dyDescent="0.2">
      <c r="F127" t="s">
        <v>184</v>
      </c>
      <c r="G127" s="44">
        <f t="shared" ref="G127:J128" si="1">(G116/12)*G$122</f>
        <v>427.99350000000004</v>
      </c>
      <c r="H127" s="44">
        <f t="shared" si="1"/>
        <v>227.89166666666665</v>
      </c>
      <c r="I127" s="44">
        <f t="shared" si="1"/>
        <v>25.824999999999996</v>
      </c>
      <c r="J127" s="44">
        <f t="shared" si="1"/>
        <v>0</v>
      </c>
      <c r="K127" s="104">
        <f>SUM(G127:J127)</f>
        <v>681.71016666666674</v>
      </c>
    </row>
    <row r="128" spans="2:11" x14ac:dyDescent="0.2">
      <c r="F128" t="s">
        <v>185</v>
      </c>
      <c r="G128" s="44">
        <f t="shared" si="1"/>
        <v>-23.189</v>
      </c>
      <c r="H128" s="44">
        <f t="shared" si="1"/>
        <v>-18.436666666666667</v>
      </c>
      <c r="I128" s="44">
        <f t="shared" si="1"/>
        <v>0</v>
      </c>
      <c r="J128" s="44">
        <f t="shared" si="1"/>
        <v>0</v>
      </c>
      <c r="K128" s="104">
        <f>SUM(G128:J128)</f>
        <v>-41.625666666666667</v>
      </c>
    </row>
    <row r="129" spans="6:11" x14ac:dyDescent="0.2">
      <c r="F129" t="s">
        <v>34</v>
      </c>
      <c r="G129" s="44">
        <f>SUM(G127:G128)</f>
        <v>404.80450000000002</v>
      </c>
      <c r="H129" s="44">
        <f>SUM(H127:H128)</f>
        <v>209.45499999999998</v>
      </c>
      <c r="I129" s="44">
        <f>SUM(I127:I128)</f>
        <v>25.824999999999996</v>
      </c>
      <c r="J129" s="44">
        <f>SUM(J127:J128)</f>
        <v>0</v>
      </c>
      <c r="K129" s="104">
        <f>SUM(K127:K128)</f>
        <v>640.08450000000005</v>
      </c>
    </row>
    <row r="130" spans="6:11" x14ac:dyDescent="0.2">
      <c r="F130" s="19" t="s">
        <v>186</v>
      </c>
      <c r="G130" s="103">
        <f>G125+G129</f>
        <v>1493.4475</v>
      </c>
      <c r="H130" s="103">
        <f>H125+H129</f>
        <v>776.50766666666664</v>
      </c>
      <c r="I130" s="103">
        <f>I125+I129</f>
        <v>942.94650000000001</v>
      </c>
      <c r="J130" s="103">
        <f>J125+J129</f>
        <v>467.89766666666668</v>
      </c>
      <c r="K130" s="103">
        <f>K125+K129</f>
        <v>3680.7993333333334</v>
      </c>
    </row>
    <row r="133" spans="6:11" x14ac:dyDescent="0.2">
      <c r="F133" s="43" t="s">
        <v>48</v>
      </c>
    </row>
  </sheetData>
  <sheetProtection algorithmName="SHA-512" hashValue="omkg/avT3qkvQr8MzhPlG78FIyBTulPo0d3mG6RNfRu3KU8GcbhPEP2wF1G9Uu/AGa6vstZyC5CvRnRf40LoEA==" saltValue="GON0QrQiBv87h0DGDZmFsQ==" spinCount="100000" sheet="1" objects="1" scenarios="1"/>
  <mergeCells count="6">
    <mergeCell ref="G107:H107"/>
    <mergeCell ref="I107:J107"/>
    <mergeCell ref="G108:H108"/>
    <mergeCell ref="I108:J108"/>
    <mergeCell ref="G111:H111"/>
    <mergeCell ref="I111:J111"/>
  </mergeCells>
  <pageMargins left="0.7" right="0.7" top="0.75" bottom="0.75" header="0.3" footer="0.3"/>
  <pageSetup paperSize="9" scale="32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94E902-4D0E-E444-B29C-693905BC3590}">
  <sheetPr>
    <pageSetUpPr fitToPage="1"/>
  </sheetPr>
  <dimension ref="A1:J98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2" t="s">
        <v>49</v>
      </c>
      <c r="C1" s="2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50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 t="s">
        <v>5</v>
      </c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45334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2" t="s">
        <v>51</v>
      </c>
      <c r="B11" s="10"/>
      <c r="C11" s="10"/>
      <c r="D11" s="11"/>
    </row>
    <row r="12" spans="1:4" x14ac:dyDescent="0.2">
      <c r="A12" s="45">
        <v>0.58789999999999998</v>
      </c>
      <c r="B12" s="10"/>
      <c r="C12" s="10"/>
      <c r="D12" s="11" t="s">
        <v>52</v>
      </c>
    </row>
    <row r="13" spans="1:4" x14ac:dyDescent="0.2">
      <c r="A13" s="13"/>
      <c r="B13" s="10"/>
      <c r="C13" s="10"/>
      <c r="D13" s="11"/>
    </row>
    <row r="14" spans="1:4" ht="34" x14ac:dyDescent="0.2">
      <c r="A14" s="14" t="s">
        <v>53</v>
      </c>
      <c r="B14" s="15">
        <f>C14*A12</f>
        <v>79601.66</v>
      </c>
      <c r="C14" s="15">
        <v>135400</v>
      </c>
      <c r="D14" s="16" t="s">
        <v>54</v>
      </c>
    </row>
    <row r="15" spans="1:4" x14ac:dyDescent="0.2">
      <c r="A15" s="14"/>
      <c r="B15" s="15"/>
      <c r="C15" s="15"/>
      <c r="D15" s="16"/>
    </row>
    <row r="16" spans="1:4" ht="34" x14ac:dyDescent="0.2">
      <c r="A16" s="14" t="s">
        <v>55</v>
      </c>
      <c r="B16" s="17">
        <f>C16*A12</f>
        <v>21164.399999999998</v>
      </c>
      <c r="C16" s="17">
        <v>36000</v>
      </c>
      <c r="D16" s="16" t="s">
        <v>54</v>
      </c>
    </row>
    <row r="17" spans="1:4" x14ac:dyDescent="0.2">
      <c r="A17" s="14"/>
      <c r="B17" s="15"/>
      <c r="C17" s="15"/>
      <c r="D17" s="16"/>
    </row>
    <row r="18" spans="1:4" x14ac:dyDescent="0.2">
      <c r="A18" s="1" t="s">
        <v>11</v>
      </c>
      <c r="B18" s="15">
        <f>SUM(B14:B16)</f>
        <v>100766.06</v>
      </c>
      <c r="C18" s="15">
        <f>SUM(C14:C16)</f>
        <v>171400</v>
      </c>
      <c r="D18" s="16"/>
    </row>
    <row r="19" spans="1:4" x14ac:dyDescent="0.2">
      <c r="A19" s="14"/>
      <c r="B19" s="15"/>
      <c r="C19" s="15"/>
      <c r="D19" s="16"/>
    </row>
    <row r="20" spans="1:4" x14ac:dyDescent="0.2">
      <c r="A20" s="18" t="s">
        <v>12</v>
      </c>
      <c r="B20" s="15"/>
      <c r="C20" s="15"/>
      <c r="D20" s="16"/>
    </row>
    <row r="21" spans="1:4" x14ac:dyDescent="0.2">
      <c r="A21" s="14"/>
      <c r="B21" s="15"/>
      <c r="C21" s="15"/>
      <c r="D21" s="16"/>
    </row>
    <row r="22" spans="1:4" ht="34" x14ac:dyDescent="0.2">
      <c r="A22" s="14" t="s">
        <v>56</v>
      </c>
      <c r="B22" s="15">
        <f>-B87</f>
        <v>8936.0799999999981</v>
      </c>
      <c r="C22" s="15"/>
      <c r="D22" s="16" t="s">
        <v>57</v>
      </c>
    </row>
    <row r="23" spans="1:4" x14ac:dyDescent="0.2">
      <c r="A23" s="14"/>
      <c r="B23" s="15"/>
      <c r="C23" s="15"/>
      <c r="D23" s="16"/>
    </row>
    <row r="24" spans="1:4" x14ac:dyDescent="0.2">
      <c r="A24" s="4"/>
      <c r="B24" s="10"/>
      <c r="C24" s="10"/>
    </row>
    <row r="25" spans="1:4" x14ac:dyDescent="0.2">
      <c r="A25" s="19" t="s">
        <v>14</v>
      </c>
      <c r="B25" s="20">
        <f>B18-B87</f>
        <v>109702.14</v>
      </c>
      <c r="C25" s="20"/>
      <c r="D25" s="21"/>
    </row>
    <row r="26" spans="1:4" x14ac:dyDescent="0.2">
      <c r="A26" s="2"/>
    </row>
    <row r="27" spans="1:4" x14ac:dyDescent="0.2">
      <c r="A27" s="2"/>
    </row>
    <row r="28" spans="1:4" x14ac:dyDescent="0.2">
      <c r="A28" s="7" t="s">
        <v>15</v>
      </c>
      <c r="B28" s="7"/>
      <c r="C28" s="7"/>
      <c r="D28" s="22"/>
    </row>
    <row r="29" spans="1:4" x14ac:dyDescent="0.2">
      <c r="A29" s="2" t="s">
        <v>16</v>
      </c>
      <c r="B29" s="3"/>
      <c r="C29" s="3"/>
      <c r="D29" s="23"/>
    </row>
    <row r="30" spans="1:4" x14ac:dyDescent="0.2">
      <c r="A30" s="12">
        <v>45291</v>
      </c>
      <c r="B30" s="24"/>
      <c r="C30" s="24"/>
      <c r="D30" s="24"/>
    </row>
    <row r="31" spans="1:4" x14ac:dyDescent="0.2">
      <c r="A31" s="13"/>
      <c r="B31" s="25"/>
      <c r="C31" s="25"/>
      <c r="D31" s="24"/>
    </row>
    <row r="32" spans="1:4" x14ac:dyDescent="0.2">
      <c r="A32" s="2" t="s">
        <v>17</v>
      </c>
      <c r="B32" s="24"/>
      <c r="C32" s="24"/>
      <c r="D32" s="24"/>
    </row>
    <row r="33" spans="1:4" x14ac:dyDescent="0.2">
      <c r="A33" s="26"/>
      <c r="B33" s="24"/>
      <c r="C33" s="24"/>
      <c r="D33" s="26"/>
    </row>
    <row r="34" spans="1:4" x14ac:dyDescent="0.2">
      <c r="A34" s="13"/>
      <c r="B34" s="24"/>
      <c r="C34" s="24"/>
      <c r="D34" s="24"/>
    </row>
    <row r="35" spans="1:4" ht="17" x14ac:dyDescent="0.2">
      <c r="A35" s="14" t="s">
        <v>18</v>
      </c>
      <c r="B35" s="27">
        <v>155613.49900000001</v>
      </c>
      <c r="C35" s="27"/>
      <c r="D35" s="16" t="s">
        <v>63</v>
      </c>
    </row>
    <row r="36" spans="1:4" x14ac:dyDescent="0.2">
      <c r="A36" s="14" t="s">
        <v>20</v>
      </c>
      <c r="B36" s="27"/>
      <c r="C36" s="27"/>
      <c r="D36" s="16"/>
    </row>
    <row r="37" spans="1:4" ht="17" x14ac:dyDescent="0.2">
      <c r="A37" s="1" t="s">
        <v>21</v>
      </c>
      <c r="B37" s="27">
        <v>2819.558</v>
      </c>
      <c r="C37" s="27"/>
      <c r="D37" s="16" t="s">
        <v>63</v>
      </c>
    </row>
    <row r="38" spans="1:4" x14ac:dyDescent="0.2">
      <c r="A38" s="14"/>
      <c r="B38" s="27"/>
      <c r="C38" s="27"/>
      <c r="D38" s="11"/>
    </row>
    <row r="39" spans="1:4" x14ac:dyDescent="0.2">
      <c r="A39" s="1" t="s">
        <v>22</v>
      </c>
      <c r="B39" s="27"/>
      <c r="C39" s="27"/>
      <c r="D39" s="11"/>
    </row>
    <row r="40" spans="1:4" x14ac:dyDescent="0.2">
      <c r="A40" s="14"/>
      <c r="B40" s="27"/>
      <c r="C40" s="27"/>
      <c r="D40" s="11"/>
    </row>
    <row r="41" spans="1:4" x14ac:dyDescent="0.2">
      <c r="A41" s="14" t="s">
        <v>23</v>
      </c>
      <c r="B41" s="27"/>
      <c r="C41" s="27"/>
      <c r="D41" s="16"/>
    </row>
    <row r="42" spans="1:4" x14ac:dyDescent="0.2">
      <c r="A42" s="14" t="s">
        <v>24</v>
      </c>
      <c r="B42" s="27"/>
      <c r="C42" s="27"/>
      <c r="D42" s="11"/>
    </row>
    <row r="43" spans="1:4" x14ac:dyDescent="0.2">
      <c r="A43" s="14"/>
      <c r="B43" s="27"/>
      <c r="C43" s="27"/>
      <c r="D43" s="11"/>
    </row>
    <row r="44" spans="1:4" x14ac:dyDescent="0.2">
      <c r="A44" s="14" t="s">
        <v>25</v>
      </c>
      <c r="B44" s="27"/>
      <c r="C44" s="27"/>
      <c r="D44" s="11"/>
    </row>
    <row r="45" spans="1:4" x14ac:dyDescent="0.2">
      <c r="A45" s="14" t="s">
        <v>26</v>
      </c>
      <c r="B45" s="27"/>
      <c r="C45" s="27"/>
      <c r="D45" s="16"/>
    </row>
    <row r="46" spans="1:4" x14ac:dyDescent="0.2">
      <c r="A46" s="14" t="s">
        <v>27</v>
      </c>
      <c r="B46" s="27"/>
      <c r="C46" s="27"/>
      <c r="D46" s="11"/>
    </row>
    <row r="47" spans="1:4" x14ac:dyDescent="0.2">
      <c r="A47" s="14" t="s">
        <v>28</v>
      </c>
      <c r="B47" s="27"/>
      <c r="C47" s="27"/>
      <c r="D47" s="11"/>
    </row>
    <row r="48" spans="1:4" x14ac:dyDescent="0.2">
      <c r="A48" s="14"/>
      <c r="B48" s="27"/>
      <c r="C48" s="27"/>
      <c r="D48" s="11"/>
    </row>
    <row r="49" spans="1:4" ht="17" x14ac:dyDescent="0.2">
      <c r="A49" s="14" t="s">
        <v>58</v>
      </c>
      <c r="B49" s="27">
        <v>-72.391999999999996</v>
      </c>
      <c r="C49" s="27"/>
      <c r="D49" s="16" t="s">
        <v>63</v>
      </c>
    </row>
    <row r="50" spans="1:4" x14ac:dyDescent="0.2">
      <c r="A50" s="14" t="s">
        <v>30</v>
      </c>
      <c r="B50" s="27"/>
      <c r="C50" s="27"/>
      <c r="D50" s="11"/>
    </row>
    <row r="51" spans="1:4" x14ac:dyDescent="0.2">
      <c r="A51" s="14" t="s">
        <v>31</v>
      </c>
      <c r="B51" s="27"/>
      <c r="C51" s="27"/>
      <c r="D51" s="16"/>
    </row>
    <row r="52" spans="1:4" ht="17" x14ac:dyDescent="0.2">
      <c r="A52" s="14" t="s">
        <v>32</v>
      </c>
      <c r="B52" s="27">
        <v>5238.4530000000004</v>
      </c>
      <c r="C52" s="27"/>
      <c r="D52" s="16" t="s">
        <v>63</v>
      </c>
    </row>
    <row r="53" spans="1:4" x14ac:dyDescent="0.2">
      <c r="A53" s="14"/>
      <c r="B53" s="27"/>
      <c r="C53" s="27"/>
      <c r="D53" s="11"/>
    </row>
    <row r="54" spans="1:4" ht="17" x14ac:dyDescent="0.2">
      <c r="A54" s="14" t="s">
        <v>33</v>
      </c>
      <c r="B54" s="27">
        <f>122.107+19.339</f>
        <v>141.446</v>
      </c>
      <c r="C54" s="27"/>
      <c r="D54" s="16" t="s">
        <v>63</v>
      </c>
    </row>
    <row r="55" spans="1:4" x14ac:dyDescent="0.2">
      <c r="A55" s="14"/>
      <c r="B55" s="27"/>
      <c r="C55" s="27"/>
      <c r="D55" s="11"/>
    </row>
    <row r="56" spans="1:4" x14ac:dyDescent="0.2">
      <c r="A56" s="14" t="s">
        <v>34</v>
      </c>
      <c r="B56" s="27">
        <f>SUM(B41:B54)</f>
        <v>5307.5070000000005</v>
      </c>
      <c r="C56" s="27"/>
      <c r="D56" s="11"/>
    </row>
    <row r="57" spans="1:4" x14ac:dyDescent="0.2">
      <c r="A57" s="29"/>
      <c r="B57" s="30"/>
      <c r="C57" s="30"/>
      <c r="D57" s="31"/>
    </row>
    <row r="58" spans="1:4" x14ac:dyDescent="0.2">
      <c r="A58" s="32" t="s">
        <v>15</v>
      </c>
      <c r="B58" s="33">
        <f>B37+B56</f>
        <v>8127.0650000000005</v>
      </c>
      <c r="C58" s="33"/>
      <c r="D58" s="46"/>
    </row>
    <row r="59" spans="1:4" x14ac:dyDescent="0.2">
      <c r="B59" s="10"/>
      <c r="C59" s="10"/>
      <c r="D59" s="11"/>
    </row>
    <row r="60" spans="1:4" x14ac:dyDescent="0.2">
      <c r="B60" s="3"/>
      <c r="C60" s="3"/>
      <c r="D60" s="10"/>
    </row>
    <row r="61" spans="1:4" x14ac:dyDescent="0.2">
      <c r="A61" s="35" t="s">
        <v>35</v>
      </c>
      <c r="B61" s="36">
        <f>ROUND((B25/B35),1)</f>
        <v>0.7</v>
      </c>
      <c r="C61" s="47"/>
      <c r="D61" s="10"/>
    </row>
    <row r="62" spans="1:4" x14ac:dyDescent="0.2">
      <c r="A62" s="35" t="s">
        <v>36</v>
      </c>
      <c r="B62" s="36">
        <f>ROUND((B25/B37),1)</f>
        <v>38.9</v>
      </c>
      <c r="C62" s="47"/>
      <c r="D62" s="10"/>
    </row>
    <row r="63" spans="1:4" x14ac:dyDescent="0.2">
      <c r="A63" s="35" t="s">
        <v>38</v>
      </c>
      <c r="B63" s="36">
        <f>ROUND((B25/B58),1)</f>
        <v>13.5</v>
      </c>
      <c r="C63" s="47"/>
      <c r="D63" s="10"/>
    </row>
    <row r="66" spans="1:4" x14ac:dyDescent="0.2">
      <c r="A66" s="7" t="s">
        <v>39</v>
      </c>
      <c r="B66" s="8"/>
      <c r="C66" s="8"/>
      <c r="D66" s="9"/>
    </row>
    <row r="67" spans="1:4" x14ac:dyDescent="0.2">
      <c r="D67" s="10"/>
    </row>
    <row r="68" spans="1:4" x14ac:dyDescent="0.2">
      <c r="A68" s="14" t="s">
        <v>64</v>
      </c>
    </row>
    <row r="69" spans="1:4" x14ac:dyDescent="0.2">
      <c r="A69" s="14" t="s">
        <v>59</v>
      </c>
    </row>
    <row r="70" spans="1:4" x14ac:dyDescent="0.2">
      <c r="A70" s="14" t="s">
        <v>60</v>
      </c>
    </row>
    <row r="71" spans="1:4" x14ac:dyDescent="0.2">
      <c r="A71" t="s">
        <v>61</v>
      </c>
      <c r="D71" s="11"/>
    </row>
    <row r="72" spans="1:4" x14ac:dyDescent="0.2">
      <c r="D72" s="11"/>
    </row>
    <row r="73" spans="1:4" x14ac:dyDescent="0.2">
      <c r="A73" s="38"/>
      <c r="B73" s="38"/>
      <c r="C73" s="38"/>
      <c r="D73" s="9"/>
    </row>
    <row r="74" spans="1:4" x14ac:dyDescent="0.2">
      <c r="D74" s="39"/>
    </row>
    <row r="75" spans="1:4" x14ac:dyDescent="0.2">
      <c r="D75" s="39"/>
    </row>
    <row r="76" spans="1:4" x14ac:dyDescent="0.2">
      <c r="B76" s="3" t="s">
        <v>3</v>
      </c>
      <c r="C76" s="3" t="s">
        <v>3</v>
      </c>
    </row>
    <row r="77" spans="1:4" x14ac:dyDescent="0.2">
      <c r="B77" s="3"/>
      <c r="C77" s="3"/>
    </row>
    <row r="78" spans="1:4" x14ac:dyDescent="0.2">
      <c r="B78" s="5" t="s">
        <v>5</v>
      </c>
      <c r="C78" s="5" t="s">
        <v>5</v>
      </c>
    </row>
    <row r="79" spans="1:4" x14ac:dyDescent="0.2">
      <c r="B79" s="5"/>
      <c r="C79" s="5"/>
    </row>
    <row r="80" spans="1:4" x14ac:dyDescent="0.2">
      <c r="B80" s="40">
        <v>45334</v>
      </c>
      <c r="C80" s="40">
        <v>45334</v>
      </c>
    </row>
    <row r="81" spans="1:10" x14ac:dyDescent="0.2">
      <c r="A81" s="2" t="s">
        <v>51</v>
      </c>
      <c r="B81" s="5"/>
      <c r="C81" s="5"/>
    </row>
    <row r="82" spans="1:10" x14ac:dyDescent="0.2">
      <c r="A82" s="41">
        <f>A12</f>
        <v>0.58789999999999998</v>
      </c>
      <c r="B82" s="5"/>
      <c r="C82" s="5"/>
      <c r="D82" s="11" t="s">
        <v>52</v>
      </c>
    </row>
    <row r="84" spans="1:10" ht="34" x14ac:dyDescent="0.2">
      <c r="A84" s="14" t="s">
        <v>45</v>
      </c>
      <c r="B84" s="15">
        <f>C84*A82</f>
        <v>4232.88</v>
      </c>
      <c r="C84" s="15">
        <v>7200</v>
      </c>
      <c r="D84" s="16" t="s">
        <v>54</v>
      </c>
    </row>
    <row r="85" spans="1:10" ht="34" x14ac:dyDescent="0.2">
      <c r="A85" s="14" t="s">
        <v>62</v>
      </c>
      <c r="B85" s="15">
        <f>C85*A82</f>
        <v>-13168.96</v>
      </c>
      <c r="C85" s="15">
        <v>-22400</v>
      </c>
      <c r="D85" s="16" t="s">
        <v>54</v>
      </c>
    </row>
    <row r="86" spans="1:10" x14ac:dyDescent="0.2">
      <c r="A86" t="s">
        <v>47</v>
      </c>
      <c r="B86" s="30"/>
      <c r="C86" s="30"/>
      <c r="D86" s="16"/>
    </row>
    <row r="87" spans="1:10" x14ac:dyDescent="0.2">
      <c r="A87" s="2" t="s">
        <v>56</v>
      </c>
      <c r="B87" s="42">
        <f>SUM(B84:B86)</f>
        <v>-8936.0799999999981</v>
      </c>
      <c r="C87" s="42">
        <f>SUM(C84:C86)</f>
        <v>-15200</v>
      </c>
    </row>
    <row r="90" spans="1:10" x14ac:dyDescent="0.2">
      <c r="A90" s="43" t="s">
        <v>48</v>
      </c>
    </row>
    <row r="94" spans="1:10" x14ac:dyDescent="0.2">
      <c r="F94" s="16"/>
      <c r="G94" s="16"/>
      <c r="H94" s="16"/>
      <c r="I94" s="16"/>
      <c r="J94" s="16"/>
    </row>
    <row r="97" spans="2:3" x14ac:dyDescent="0.2">
      <c r="B97" s="44"/>
      <c r="C97" s="44"/>
    </row>
    <row r="98" spans="2:3" x14ac:dyDescent="0.2">
      <c r="B98" s="44"/>
      <c r="C98" s="44"/>
    </row>
  </sheetData>
  <sheetProtection algorithmName="SHA-512" hashValue="2JQ/5KtFFBwnGuVCcCvtGL0OZenakqP8qUYf0izSq/9ljm8wBdjkaUJ2hv5s+gNI5VDhxMpCSksMzShR1Hrotw==" saltValue="gFWWQuQquBHGusj9rzr0jw==" spinCount="100000" sheet="1" objects="1" scenarios="1"/>
  <pageMargins left="0.7" right="0.7" top="0.75" bottom="0.75" header="0.3" footer="0.3"/>
  <pageSetup paperSize="9" scale="50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C9657-557D-8644-89DD-E58FB6FA6164}">
  <sheetPr>
    <pageSetUpPr fitToPage="1"/>
  </sheetPr>
  <dimension ref="A1:I99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65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45337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53</v>
      </c>
      <c r="B12" s="15">
        <v>40000</v>
      </c>
      <c r="C12" s="16" t="s">
        <v>66</v>
      </c>
    </row>
    <row r="13" spans="1:3" x14ac:dyDescent="0.2">
      <c r="A13" s="14"/>
      <c r="B13" s="15"/>
      <c r="C13" s="16"/>
    </row>
    <row r="14" spans="1:3" x14ac:dyDescent="0.2">
      <c r="A14" s="1" t="s">
        <v>67</v>
      </c>
      <c r="B14" s="15"/>
      <c r="C14" s="16"/>
    </row>
    <row r="15" spans="1:3" ht="17" x14ac:dyDescent="0.2">
      <c r="A15" s="48">
        <v>0.88500000000000001</v>
      </c>
      <c r="B15" s="15"/>
      <c r="C15" s="16" t="s">
        <v>68</v>
      </c>
    </row>
    <row r="16" spans="1:3" x14ac:dyDescent="0.2">
      <c r="A16" s="14"/>
      <c r="B16" s="15"/>
      <c r="C16" s="16"/>
    </row>
    <row r="17" spans="1:3" x14ac:dyDescent="0.2">
      <c r="A17" s="1" t="s">
        <v>69</v>
      </c>
      <c r="B17" s="15">
        <f>B12/A15</f>
        <v>45197.740112994346</v>
      </c>
      <c r="C17" s="16"/>
    </row>
    <row r="18" spans="1:3" x14ac:dyDescent="0.2">
      <c r="A18" s="14"/>
      <c r="B18" s="15"/>
      <c r="C18" s="16"/>
    </row>
    <row r="19" spans="1:3" hidden="1" x14ac:dyDescent="0.2">
      <c r="A19" s="18" t="s">
        <v>12</v>
      </c>
      <c r="B19" s="15"/>
      <c r="C19" s="16"/>
    </row>
    <row r="20" spans="1:3" hidden="1" x14ac:dyDescent="0.2">
      <c r="A20" s="14"/>
      <c r="B20" s="15"/>
      <c r="C20" s="16"/>
    </row>
    <row r="21" spans="1:3" hidden="1" x14ac:dyDescent="0.2">
      <c r="A21" s="14"/>
      <c r="B21" s="15"/>
      <c r="C21" s="16"/>
    </row>
    <row r="22" spans="1:3" hidden="1" x14ac:dyDescent="0.2">
      <c r="A22" s="14"/>
      <c r="B22" s="15"/>
      <c r="C22" s="16"/>
    </row>
    <row r="23" spans="1:3" x14ac:dyDescent="0.2">
      <c r="A23" s="4"/>
      <c r="B23" s="10"/>
    </row>
    <row r="24" spans="1:3" x14ac:dyDescent="0.2">
      <c r="A24" s="19" t="s">
        <v>14</v>
      </c>
      <c r="B24" s="20">
        <f>B17-B96</f>
        <v>45197.740112994346</v>
      </c>
      <c r="C24" s="21"/>
    </row>
    <row r="25" spans="1:3" x14ac:dyDescent="0.2">
      <c r="A25" s="2"/>
    </row>
    <row r="26" spans="1:3" x14ac:dyDescent="0.2">
      <c r="A26" s="2"/>
    </row>
    <row r="27" spans="1:3" x14ac:dyDescent="0.2">
      <c r="A27" s="7" t="s">
        <v>15</v>
      </c>
      <c r="B27" s="7"/>
      <c r="C27" s="22"/>
    </row>
    <row r="28" spans="1:3" x14ac:dyDescent="0.2">
      <c r="A28" s="2" t="s">
        <v>16</v>
      </c>
      <c r="B28" s="3"/>
      <c r="C28" s="23"/>
    </row>
    <row r="29" spans="1:3" x14ac:dyDescent="0.2">
      <c r="A29" s="12">
        <v>45199</v>
      </c>
      <c r="B29" s="24"/>
      <c r="C29" s="24"/>
    </row>
    <row r="30" spans="1:3" x14ac:dyDescent="0.2">
      <c r="A30" s="13"/>
      <c r="B30" s="25"/>
      <c r="C30" s="24"/>
    </row>
    <row r="31" spans="1:3" x14ac:dyDescent="0.2">
      <c r="A31" s="2" t="s">
        <v>17</v>
      </c>
      <c r="B31" s="24"/>
      <c r="C31" s="24"/>
    </row>
    <row r="32" spans="1:3" x14ac:dyDescent="0.2">
      <c r="A32" s="26"/>
      <c r="B32" s="24"/>
      <c r="C32" s="26"/>
    </row>
    <row r="33" spans="1:3" x14ac:dyDescent="0.2">
      <c r="A33" s="13"/>
      <c r="B33" s="24"/>
      <c r="C33" s="24"/>
    </row>
    <row r="34" spans="1:3" ht="34" x14ac:dyDescent="0.2">
      <c r="A34" s="14" t="s">
        <v>18</v>
      </c>
      <c r="B34" s="27">
        <v>27000</v>
      </c>
      <c r="C34" s="16" t="s">
        <v>70</v>
      </c>
    </row>
    <row r="35" spans="1:3" x14ac:dyDescent="0.2">
      <c r="A35" s="14" t="s">
        <v>20</v>
      </c>
      <c r="B35" s="27">
        <f>B34*A36</f>
        <v>12744</v>
      </c>
      <c r="C35" s="16"/>
    </row>
    <row r="36" spans="1:3" ht="85" x14ac:dyDescent="0.2">
      <c r="A36" s="49">
        <v>0.47199999999999998</v>
      </c>
      <c r="B36" s="27"/>
      <c r="C36" s="16" t="s">
        <v>71</v>
      </c>
    </row>
    <row r="37" spans="1:3" x14ac:dyDescent="0.2">
      <c r="A37" s="1" t="s">
        <v>21</v>
      </c>
      <c r="B37" s="27">
        <f>B34*A38</f>
        <v>4644</v>
      </c>
      <c r="C37" s="16"/>
    </row>
    <row r="38" spans="1:3" ht="102" x14ac:dyDescent="0.2">
      <c r="A38" s="49">
        <v>0.17199999999999999</v>
      </c>
      <c r="B38" s="27"/>
      <c r="C38" s="16" t="s">
        <v>72</v>
      </c>
    </row>
    <row r="39" spans="1:3" x14ac:dyDescent="0.2">
      <c r="A39" s="48"/>
      <c r="B39" s="27"/>
      <c r="C39" s="16"/>
    </row>
    <row r="40" spans="1:3" x14ac:dyDescent="0.2">
      <c r="A40" s="1" t="s">
        <v>22</v>
      </c>
      <c r="B40" s="28"/>
      <c r="C40" s="11"/>
    </row>
    <row r="41" spans="1:3" x14ac:dyDescent="0.2">
      <c r="A41" s="14"/>
      <c r="B41" s="28"/>
      <c r="C41" s="11"/>
    </row>
    <row r="42" spans="1:3" x14ac:dyDescent="0.2">
      <c r="A42" s="14" t="s">
        <v>23</v>
      </c>
      <c r="B42" s="28"/>
      <c r="C42" s="16"/>
    </row>
    <row r="43" spans="1:3" x14ac:dyDescent="0.2">
      <c r="A43" s="14" t="s">
        <v>24</v>
      </c>
      <c r="B43" s="28"/>
      <c r="C43" s="11"/>
    </row>
    <row r="44" spans="1:3" x14ac:dyDescent="0.2">
      <c r="A44" s="14"/>
      <c r="B44" s="28"/>
      <c r="C44" s="11"/>
    </row>
    <row r="45" spans="1:3" x14ac:dyDescent="0.2">
      <c r="A45" s="14" t="s">
        <v>25</v>
      </c>
      <c r="B45" s="28"/>
      <c r="C45" s="11"/>
    </row>
    <row r="46" spans="1:3" x14ac:dyDescent="0.2">
      <c r="A46" s="14" t="s">
        <v>26</v>
      </c>
      <c r="B46" s="28"/>
      <c r="C46" s="16"/>
    </row>
    <row r="47" spans="1:3" x14ac:dyDescent="0.2">
      <c r="A47" s="14" t="s">
        <v>27</v>
      </c>
      <c r="B47" s="28"/>
      <c r="C47" s="11"/>
    </row>
    <row r="48" spans="1:3" x14ac:dyDescent="0.2">
      <c r="A48" s="14" t="s">
        <v>28</v>
      </c>
      <c r="B48" s="28"/>
      <c r="C48" s="11"/>
    </row>
    <row r="49" spans="1:3" x14ac:dyDescent="0.2">
      <c r="A49" s="14"/>
      <c r="B49" s="28"/>
      <c r="C49" s="11"/>
    </row>
    <row r="50" spans="1:3" x14ac:dyDescent="0.2">
      <c r="A50" s="14" t="s">
        <v>29</v>
      </c>
      <c r="B50" s="28"/>
      <c r="C50" s="16"/>
    </row>
    <row r="51" spans="1:3" x14ac:dyDescent="0.2">
      <c r="A51" s="14" t="s">
        <v>30</v>
      </c>
      <c r="B51" s="28"/>
      <c r="C51" s="11"/>
    </row>
    <row r="52" spans="1:3" x14ac:dyDescent="0.2">
      <c r="A52" s="14" t="s">
        <v>31</v>
      </c>
      <c r="B52" s="28"/>
      <c r="C52" s="16"/>
    </row>
    <row r="53" spans="1:3" x14ac:dyDescent="0.2">
      <c r="A53" s="14" t="s">
        <v>32</v>
      </c>
      <c r="B53" s="28"/>
      <c r="C53" s="16"/>
    </row>
    <row r="54" spans="1:3" x14ac:dyDescent="0.2">
      <c r="A54" s="14"/>
      <c r="B54" s="28"/>
      <c r="C54" s="11"/>
    </row>
    <row r="55" spans="1:3" x14ac:dyDescent="0.2">
      <c r="A55" s="14" t="s">
        <v>33</v>
      </c>
      <c r="B55" s="28"/>
      <c r="C55" s="16"/>
    </row>
    <row r="56" spans="1:3" x14ac:dyDescent="0.2">
      <c r="A56" s="14"/>
      <c r="B56" s="28"/>
      <c r="C56" s="11"/>
    </row>
    <row r="57" spans="1:3" x14ac:dyDescent="0.2">
      <c r="A57" s="14" t="s">
        <v>34</v>
      </c>
      <c r="B57" s="28"/>
      <c r="C57" s="11"/>
    </row>
    <row r="58" spans="1:3" x14ac:dyDescent="0.2">
      <c r="A58" s="29"/>
      <c r="B58" s="30"/>
      <c r="C58" s="31"/>
    </row>
    <row r="59" spans="1:3" x14ac:dyDescent="0.2">
      <c r="A59" s="50" t="s">
        <v>15</v>
      </c>
      <c r="B59" s="51">
        <f>B34*A60</f>
        <v>5697</v>
      </c>
      <c r="C59" s="52"/>
    </row>
    <row r="60" spans="1:3" ht="85" x14ac:dyDescent="0.2">
      <c r="A60" s="53">
        <v>0.21099999999999999</v>
      </c>
      <c r="B60" s="54"/>
      <c r="C60" s="55" t="s">
        <v>73</v>
      </c>
    </row>
    <row r="61" spans="1:3" x14ac:dyDescent="0.2">
      <c r="B61" s="3"/>
      <c r="C61" s="10"/>
    </row>
    <row r="62" spans="1:3" x14ac:dyDescent="0.2">
      <c r="A62" s="35" t="s">
        <v>35</v>
      </c>
      <c r="B62" s="36">
        <f>ROUND((B24/B34),1)</f>
        <v>1.7</v>
      </c>
      <c r="C62" s="10"/>
    </row>
    <row r="63" spans="1:3" x14ac:dyDescent="0.2">
      <c r="A63" s="35" t="s">
        <v>36</v>
      </c>
      <c r="B63" s="36">
        <f>ROUND((B24/B37),1)</f>
        <v>9.6999999999999993</v>
      </c>
      <c r="C63" s="10"/>
    </row>
    <row r="64" spans="1:3" x14ac:dyDescent="0.2">
      <c r="A64" s="35" t="s">
        <v>38</v>
      </c>
      <c r="B64" s="36">
        <f>ROUND((B24/B59),1)</f>
        <v>7.9</v>
      </c>
      <c r="C64" s="10"/>
    </row>
    <row r="67" spans="1:3" x14ac:dyDescent="0.2">
      <c r="A67" s="7" t="s">
        <v>39</v>
      </c>
      <c r="B67" s="8"/>
      <c r="C67" s="9"/>
    </row>
    <row r="68" spans="1:3" x14ac:dyDescent="0.2">
      <c r="C68" s="10"/>
    </row>
    <row r="69" spans="1:3" x14ac:dyDescent="0.2">
      <c r="A69" s="14" t="s">
        <v>74</v>
      </c>
    </row>
    <row r="70" spans="1:3" x14ac:dyDescent="0.2">
      <c r="A70" s="14" t="s">
        <v>75</v>
      </c>
    </row>
    <row r="71" spans="1:3" x14ac:dyDescent="0.2">
      <c r="A71" t="s">
        <v>76</v>
      </c>
    </row>
    <row r="72" spans="1:3" x14ac:dyDescent="0.2">
      <c r="A72" t="s">
        <v>77</v>
      </c>
    </row>
    <row r="73" spans="1:3" x14ac:dyDescent="0.2">
      <c r="C73" s="11"/>
    </row>
    <row r="74" spans="1:3" x14ac:dyDescent="0.2">
      <c r="A74" s="38"/>
      <c r="B74" s="38"/>
      <c r="C74" s="9"/>
    </row>
    <row r="75" spans="1:3" x14ac:dyDescent="0.2">
      <c r="C75" s="39"/>
    </row>
    <row r="76" spans="1:3" x14ac:dyDescent="0.2">
      <c r="C76" s="39"/>
    </row>
    <row r="77" spans="1:3" hidden="1" x14ac:dyDescent="0.2">
      <c r="B77" s="3" t="s">
        <v>3</v>
      </c>
    </row>
    <row r="78" spans="1:3" hidden="1" x14ac:dyDescent="0.2">
      <c r="B78" s="3"/>
    </row>
    <row r="79" spans="1:3" hidden="1" x14ac:dyDescent="0.2">
      <c r="B79" s="5" t="s">
        <v>5</v>
      </c>
    </row>
    <row r="80" spans="1:3" hidden="1" x14ac:dyDescent="0.2">
      <c r="B80" s="5"/>
    </row>
    <row r="81" spans="1:9" hidden="1" x14ac:dyDescent="0.2">
      <c r="B81" s="40" t="s">
        <v>78</v>
      </c>
    </row>
    <row r="82" spans="1:9" hidden="1" x14ac:dyDescent="0.2">
      <c r="A82" s="2" t="s">
        <v>17</v>
      </c>
      <c r="B82" s="5"/>
    </row>
    <row r="83" spans="1:9" hidden="1" x14ac:dyDescent="0.2">
      <c r="A83" s="41"/>
      <c r="B83" s="5"/>
    </row>
    <row r="84" spans="1:9" hidden="1" x14ac:dyDescent="0.2"/>
    <row r="85" spans="1:9" ht="17" hidden="1" x14ac:dyDescent="0.2">
      <c r="A85" s="14" t="s">
        <v>45</v>
      </c>
      <c r="B85" s="15">
        <v>0</v>
      </c>
      <c r="C85" s="16" t="s">
        <v>79</v>
      </c>
    </row>
    <row r="86" spans="1:9" hidden="1" x14ac:dyDescent="0.2">
      <c r="A86" s="14" t="s">
        <v>46</v>
      </c>
      <c r="B86" s="15"/>
      <c r="C86" s="16"/>
    </row>
    <row r="87" spans="1:9" hidden="1" x14ac:dyDescent="0.2">
      <c r="A87" t="s">
        <v>47</v>
      </c>
      <c r="B87" s="30"/>
      <c r="C87" s="16"/>
    </row>
    <row r="88" spans="1:9" hidden="1" x14ac:dyDescent="0.2">
      <c r="A88" s="2" t="s">
        <v>56</v>
      </c>
      <c r="B88" s="42">
        <f>SUM(B85:B87)</f>
        <v>0</v>
      </c>
    </row>
    <row r="91" spans="1:9" x14ac:dyDescent="0.2">
      <c r="A91" s="43" t="s">
        <v>48</v>
      </c>
    </row>
    <row r="95" spans="1:9" x14ac:dyDescent="0.2">
      <c r="E95" s="16"/>
      <c r="F95" s="16"/>
      <c r="G95" s="16"/>
      <c r="H95" s="16"/>
      <c r="I95" s="16"/>
    </row>
    <row r="98" spans="2:2" x14ac:dyDescent="0.2">
      <c r="B98" s="44"/>
    </row>
    <row r="99" spans="2:2" x14ac:dyDescent="0.2">
      <c r="B99" s="44"/>
    </row>
  </sheetData>
  <sheetProtection algorithmName="SHA-512" hashValue="dcbWba9QhlBe+MzB85rSsIA3+trSTIEarBRqttLLK7c4NZCdcQ1uL0WoadgSNKbifF0zciZqvm4HWmk7g5sUJw==" saltValue="grirGOKY4/b9Xgrb9VpDlA==" spinCount="100000" sheet="1" objects="1" scenarios="1"/>
  <pageMargins left="0.7" right="0.7" top="0.75" bottom="0.75" header="0.3" footer="0.3"/>
  <pageSetup paperSize="9" scale="53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9D2F25-18F5-FC43-A8C2-33FBDC5DFAAE}">
  <sheetPr>
    <pageSetUpPr fitToPage="1"/>
  </sheetPr>
  <dimension ref="A1:J94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80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3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 t="s">
        <v>5</v>
      </c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45342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13"/>
      <c r="B11" s="10"/>
      <c r="C11" s="10"/>
      <c r="D11" s="11"/>
    </row>
    <row r="12" spans="1:4" ht="34" x14ac:dyDescent="0.2">
      <c r="A12" s="14" t="s">
        <v>53</v>
      </c>
      <c r="B12" s="15">
        <v>55374.336000000003</v>
      </c>
      <c r="C12" s="15"/>
      <c r="D12" s="16" t="s">
        <v>81</v>
      </c>
    </row>
    <row r="13" spans="1:4" x14ac:dyDescent="0.2">
      <c r="A13" s="14"/>
      <c r="B13" s="15"/>
      <c r="C13" s="15"/>
      <c r="D13" s="16"/>
    </row>
    <row r="14" spans="1:4" x14ac:dyDescent="0.2">
      <c r="A14" s="14"/>
      <c r="B14" s="15"/>
      <c r="C14" s="15"/>
      <c r="D14" s="16"/>
    </row>
    <row r="15" spans="1:4" x14ac:dyDescent="0.2">
      <c r="A15" s="18" t="s">
        <v>12</v>
      </c>
      <c r="B15" s="15"/>
      <c r="C15" s="15"/>
      <c r="D15" s="16"/>
    </row>
    <row r="16" spans="1:4" x14ac:dyDescent="0.2">
      <c r="A16" s="14"/>
      <c r="B16" s="15"/>
      <c r="C16" s="15"/>
      <c r="D16" s="16"/>
    </row>
    <row r="17" spans="1:4" ht="34" x14ac:dyDescent="0.2">
      <c r="A17" s="14" t="s">
        <v>82</v>
      </c>
      <c r="B17" s="15">
        <f>-B83</f>
        <v>13422.048999999999</v>
      </c>
      <c r="C17" s="15"/>
      <c r="D17" s="16" t="s">
        <v>83</v>
      </c>
    </row>
    <row r="18" spans="1:4" x14ac:dyDescent="0.2">
      <c r="A18" s="14"/>
      <c r="B18" s="15"/>
      <c r="C18" s="15"/>
      <c r="D18" s="16"/>
    </row>
    <row r="19" spans="1:4" x14ac:dyDescent="0.2">
      <c r="A19" s="4"/>
      <c r="B19" s="10"/>
      <c r="C19" s="10"/>
    </row>
    <row r="20" spans="1:4" x14ac:dyDescent="0.2">
      <c r="A20" s="19" t="s">
        <v>14</v>
      </c>
      <c r="B20" s="20">
        <f>B12-B83</f>
        <v>68796.385000000009</v>
      </c>
      <c r="C20" s="20"/>
      <c r="D20" s="21"/>
    </row>
    <row r="21" spans="1:4" x14ac:dyDescent="0.2">
      <c r="A21" s="2"/>
    </row>
    <row r="22" spans="1:4" x14ac:dyDescent="0.2">
      <c r="A22" s="2"/>
    </row>
    <row r="23" spans="1:4" x14ac:dyDescent="0.2">
      <c r="A23" s="7" t="s">
        <v>15</v>
      </c>
      <c r="B23" s="7"/>
      <c r="C23" s="7"/>
      <c r="D23" s="22"/>
    </row>
    <row r="24" spans="1:4" ht="17" thickBot="1" x14ac:dyDescent="0.25">
      <c r="B24" s="3"/>
      <c r="C24" s="3"/>
      <c r="D24" s="23"/>
    </row>
    <row r="25" spans="1:4" x14ac:dyDescent="0.2">
      <c r="A25" s="2" t="s">
        <v>16</v>
      </c>
      <c r="B25" s="56">
        <v>45382</v>
      </c>
      <c r="C25" s="57">
        <v>45016</v>
      </c>
      <c r="D25" s="24"/>
    </row>
    <row r="26" spans="1:4" x14ac:dyDescent="0.2">
      <c r="A26" s="13"/>
      <c r="B26" s="58"/>
      <c r="C26" s="25"/>
      <c r="D26" s="24"/>
    </row>
    <row r="27" spans="1:4" x14ac:dyDescent="0.2">
      <c r="A27" s="2" t="s">
        <v>17</v>
      </c>
      <c r="B27" s="59"/>
      <c r="C27" s="24"/>
      <c r="D27" s="24"/>
    </row>
    <row r="28" spans="1:4" x14ac:dyDescent="0.2">
      <c r="A28" s="26"/>
      <c r="B28" s="59"/>
      <c r="C28" s="24"/>
      <c r="D28" s="26"/>
    </row>
    <row r="29" spans="1:4" x14ac:dyDescent="0.2">
      <c r="A29" s="13"/>
      <c r="B29" s="59"/>
      <c r="C29" s="24"/>
      <c r="D29" s="24"/>
    </row>
    <row r="30" spans="1:4" ht="17" x14ac:dyDescent="0.2">
      <c r="A30" s="14" t="s">
        <v>18</v>
      </c>
      <c r="B30" s="60">
        <v>75989.353000000003</v>
      </c>
      <c r="C30" s="27">
        <v>81402.959000000003</v>
      </c>
      <c r="D30" s="16" t="s">
        <v>84</v>
      </c>
    </row>
    <row r="31" spans="1:4" x14ac:dyDescent="0.2">
      <c r="A31" s="14" t="s">
        <v>20</v>
      </c>
      <c r="B31" s="60"/>
      <c r="C31" s="27"/>
      <c r="D31" s="16"/>
    </row>
    <row r="32" spans="1:4" ht="17" x14ac:dyDescent="0.2">
      <c r="A32" s="1" t="s">
        <v>21</v>
      </c>
      <c r="B32" s="60">
        <v>2530.2739999999999</v>
      </c>
      <c r="C32" s="27">
        <v>4285.6130000000003</v>
      </c>
      <c r="D32" s="16" t="s">
        <v>84</v>
      </c>
    </row>
    <row r="33" spans="1:4" x14ac:dyDescent="0.2">
      <c r="A33" s="14"/>
      <c r="B33" s="60"/>
      <c r="C33" s="27"/>
      <c r="D33" s="11"/>
    </row>
    <row r="34" spans="1:4" x14ac:dyDescent="0.2">
      <c r="A34" s="1" t="s">
        <v>22</v>
      </c>
      <c r="B34" s="60"/>
      <c r="C34" s="27"/>
      <c r="D34" s="11"/>
    </row>
    <row r="35" spans="1:4" x14ac:dyDescent="0.2">
      <c r="A35" s="14"/>
      <c r="B35" s="60"/>
      <c r="C35" s="27"/>
      <c r="D35" s="11"/>
    </row>
    <row r="36" spans="1:4" x14ac:dyDescent="0.2">
      <c r="A36" s="14" t="s">
        <v>23</v>
      </c>
      <c r="B36" s="60"/>
      <c r="C36" s="27"/>
      <c r="D36" s="16"/>
    </row>
    <row r="37" spans="1:4" x14ac:dyDescent="0.2">
      <c r="A37" s="14" t="s">
        <v>24</v>
      </c>
      <c r="B37" s="60"/>
      <c r="C37" s="27"/>
      <c r="D37" s="11"/>
    </row>
    <row r="38" spans="1:4" x14ac:dyDescent="0.2">
      <c r="A38" s="14"/>
      <c r="B38" s="60"/>
      <c r="C38" s="27"/>
      <c r="D38" s="11"/>
    </row>
    <row r="39" spans="1:4" x14ac:dyDescent="0.2">
      <c r="A39" s="14" t="s">
        <v>25</v>
      </c>
      <c r="B39" s="60"/>
      <c r="C39" s="27"/>
      <c r="D39" s="11"/>
    </row>
    <row r="40" spans="1:4" x14ac:dyDescent="0.2">
      <c r="A40" s="14" t="s">
        <v>26</v>
      </c>
      <c r="B40" s="60"/>
      <c r="C40" s="27"/>
      <c r="D40" s="16"/>
    </row>
    <row r="41" spans="1:4" x14ac:dyDescent="0.2">
      <c r="A41" s="14" t="s">
        <v>27</v>
      </c>
      <c r="B41" s="60"/>
      <c r="C41" s="27"/>
      <c r="D41" s="11"/>
    </row>
    <row r="42" spans="1:4" ht="17" x14ac:dyDescent="0.2">
      <c r="A42" s="14" t="s">
        <v>28</v>
      </c>
      <c r="B42" s="60">
        <v>1341.1859999999999</v>
      </c>
      <c r="C42" s="27">
        <v>298.31200000000001</v>
      </c>
      <c r="D42" s="16" t="s">
        <v>84</v>
      </c>
    </row>
    <row r="43" spans="1:4" x14ac:dyDescent="0.2">
      <c r="A43" s="14"/>
      <c r="B43" s="60"/>
      <c r="C43" s="27"/>
      <c r="D43" s="11"/>
    </row>
    <row r="44" spans="1:4" x14ac:dyDescent="0.2">
      <c r="A44" s="14" t="s">
        <v>29</v>
      </c>
      <c r="B44" s="60"/>
      <c r="C44" s="27"/>
      <c r="D44" s="16"/>
    </row>
    <row r="45" spans="1:4" x14ac:dyDescent="0.2">
      <c r="A45" s="14" t="s">
        <v>30</v>
      </c>
      <c r="B45" s="60"/>
      <c r="C45" s="27"/>
      <c r="D45" s="11"/>
    </row>
    <row r="46" spans="1:4" x14ac:dyDescent="0.2">
      <c r="A46" s="14" t="s">
        <v>31</v>
      </c>
      <c r="B46" s="60"/>
      <c r="C46" s="27"/>
      <c r="D46" s="16"/>
    </row>
    <row r="47" spans="1:4" ht="17" x14ac:dyDescent="0.2">
      <c r="A47" s="14" t="s">
        <v>32</v>
      </c>
      <c r="B47" s="60">
        <v>764.24599999999998</v>
      </c>
      <c r="C47" s="27">
        <v>563.06500000000005</v>
      </c>
      <c r="D47" s="16" t="s">
        <v>84</v>
      </c>
    </row>
    <row r="48" spans="1:4" ht="17" x14ac:dyDescent="0.2">
      <c r="A48" s="14" t="s">
        <v>89</v>
      </c>
      <c r="B48" s="60">
        <v>64.953000000000003</v>
      </c>
      <c r="C48" s="27"/>
      <c r="D48" s="16" t="s">
        <v>84</v>
      </c>
    </row>
    <row r="49" spans="1:4" x14ac:dyDescent="0.2">
      <c r="A49" s="14"/>
      <c r="B49" s="60"/>
      <c r="C49" s="27"/>
      <c r="D49" s="11"/>
    </row>
    <row r="50" spans="1:4" ht="17" x14ac:dyDescent="0.2">
      <c r="A50" s="14" t="s">
        <v>33</v>
      </c>
      <c r="B50" s="60">
        <f>201.915+109.566</f>
        <v>311.48099999999999</v>
      </c>
      <c r="C50" s="27">
        <f>293.589+43.496</f>
        <v>337.08499999999998</v>
      </c>
      <c r="D50" s="16" t="s">
        <v>84</v>
      </c>
    </row>
    <row r="51" spans="1:4" x14ac:dyDescent="0.2">
      <c r="A51" s="14"/>
      <c r="B51" s="60"/>
      <c r="C51" s="27"/>
      <c r="D51" s="11"/>
    </row>
    <row r="52" spans="1:4" x14ac:dyDescent="0.2">
      <c r="A52" s="14" t="s">
        <v>34</v>
      </c>
      <c r="B52" s="60">
        <f>SUM(B36:B50)</f>
        <v>2481.866</v>
      </c>
      <c r="C52" s="27">
        <f>SUM(C36:C50)</f>
        <v>1198.462</v>
      </c>
      <c r="D52" s="11"/>
    </row>
    <row r="53" spans="1:4" x14ac:dyDescent="0.2">
      <c r="A53" s="29"/>
      <c r="B53" s="61"/>
      <c r="C53" s="30"/>
      <c r="D53" s="31"/>
    </row>
    <row r="54" spans="1:4" x14ac:dyDescent="0.2">
      <c r="A54" s="32" t="s">
        <v>15</v>
      </c>
      <c r="B54" s="62">
        <f>B32+B52</f>
        <v>5012.1399999999994</v>
      </c>
      <c r="C54" s="33">
        <f>C32+C52</f>
        <v>5484.0750000000007</v>
      </c>
      <c r="D54" s="46"/>
    </row>
    <row r="55" spans="1:4" x14ac:dyDescent="0.2">
      <c r="B55" s="63"/>
      <c r="C55" s="10"/>
      <c r="D55" s="11"/>
    </row>
    <row r="56" spans="1:4" x14ac:dyDescent="0.2">
      <c r="B56" s="64"/>
      <c r="C56" s="3"/>
      <c r="D56" s="10"/>
    </row>
    <row r="57" spans="1:4" x14ac:dyDescent="0.2">
      <c r="A57" s="35" t="s">
        <v>35</v>
      </c>
      <c r="B57" s="65">
        <f>ROUND((B20/B30),1)</f>
        <v>0.9</v>
      </c>
      <c r="C57" s="66">
        <f>ROUND((B20/C30),1)</f>
        <v>0.8</v>
      </c>
      <c r="D57" s="10"/>
    </row>
    <row r="58" spans="1:4" x14ac:dyDescent="0.2">
      <c r="A58" s="35" t="s">
        <v>36</v>
      </c>
      <c r="B58" s="65">
        <f>ROUND((B20/B32),1)</f>
        <v>27.2</v>
      </c>
      <c r="C58" s="66">
        <f>ROUND((B20/C32),1)</f>
        <v>16.100000000000001</v>
      </c>
      <c r="D58" s="10"/>
    </row>
    <row r="59" spans="1:4" x14ac:dyDescent="0.2">
      <c r="A59" s="35" t="s">
        <v>38</v>
      </c>
      <c r="B59" s="65">
        <f>ROUND((B20/B54),1)</f>
        <v>13.7</v>
      </c>
      <c r="C59" s="66">
        <f>ROUND((B20/C54),1)</f>
        <v>12.5</v>
      </c>
      <c r="D59" s="10"/>
    </row>
    <row r="60" spans="1:4" ht="17" thickBot="1" x14ac:dyDescent="0.25">
      <c r="B60" s="67"/>
    </row>
    <row r="62" spans="1:4" x14ac:dyDescent="0.2">
      <c r="A62" s="7" t="s">
        <v>39</v>
      </c>
      <c r="B62" s="8"/>
      <c r="C62" s="8"/>
      <c r="D62" s="9"/>
    </row>
    <row r="63" spans="1:4" x14ac:dyDescent="0.2">
      <c r="D63" s="10"/>
    </row>
    <row r="64" spans="1:4" x14ac:dyDescent="0.2">
      <c r="A64" s="14" t="s">
        <v>85</v>
      </c>
    </row>
    <row r="65" spans="1:4" x14ac:dyDescent="0.2">
      <c r="A65" s="14" t="s">
        <v>86</v>
      </c>
    </row>
    <row r="66" spans="1:4" x14ac:dyDescent="0.2">
      <c r="A66" t="s">
        <v>87</v>
      </c>
    </row>
    <row r="67" spans="1:4" x14ac:dyDescent="0.2">
      <c r="A67" t="s">
        <v>88</v>
      </c>
      <c r="D67" s="11"/>
    </row>
    <row r="68" spans="1:4" x14ac:dyDescent="0.2">
      <c r="D68" s="11"/>
    </row>
    <row r="69" spans="1:4" x14ac:dyDescent="0.2">
      <c r="A69" s="38"/>
      <c r="B69" s="38"/>
      <c r="C69" s="38"/>
      <c r="D69" s="9"/>
    </row>
    <row r="70" spans="1:4" x14ac:dyDescent="0.2">
      <c r="D70" s="39"/>
    </row>
    <row r="71" spans="1:4" x14ac:dyDescent="0.2">
      <c r="D71" s="39"/>
    </row>
    <row r="72" spans="1:4" x14ac:dyDescent="0.2">
      <c r="B72" s="3" t="s">
        <v>3</v>
      </c>
      <c r="C72" s="3"/>
    </row>
    <row r="73" spans="1:4" x14ac:dyDescent="0.2">
      <c r="B73" s="3"/>
      <c r="C73" s="3"/>
    </row>
    <row r="74" spans="1:4" x14ac:dyDescent="0.2">
      <c r="B74" s="5" t="s">
        <v>5</v>
      </c>
      <c r="C74" s="5"/>
    </row>
    <row r="75" spans="1:4" x14ac:dyDescent="0.2">
      <c r="B75" s="5"/>
      <c r="C75" s="5"/>
    </row>
    <row r="76" spans="1:4" x14ac:dyDescent="0.2">
      <c r="B76" s="40">
        <v>45016</v>
      </c>
      <c r="C76" s="40"/>
    </row>
    <row r="77" spans="1:4" x14ac:dyDescent="0.2">
      <c r="A77" s="2" t="s">
        <v>17</v>
      </c>
      <c r="B77" s="5"/>
      <c r="C77" s="5"/>
    </row>
    <row r="78" spans="1:4" x14ac:dyDescent="0.2">
      <c r="A78" s="41"/>
      <c r="B78" s="5"/>
      <c r="C78" s="5"/>
    </row>
    <row r="80" spans="1:4" ht="17" x14ac:dyDescent="0.2">
      <c r="A80" s="14" t="s">
        <v>45</v>
      </c>
      <c r="B80" s="15">
        <v>5977.951</v>
      </c>
      <c r="C80" s="15"/>
      <c r="D80" s="16" t="s">
        <v>84</v>
      </c>
    </row>
    <row r="81" spans="1:10" ht="17" x14ac:dyDescent="0.2">
      <c r="A81" s="14" t="s">
        <v>46</v>
      </c>
      <c r="B81" s="15">
        <v>-19400</v>
      </c>
      <c r="C81" s="15"/>
      <c r="D81" s="16" t="s">
        <v>84</v>
      </c>
    </row>
    <row r="82" spans="1:10" x14ac:dyDescent="0.2">
      <c r="A82" t="s">
        <v>47</v>
      </c>
      <c r="B82" s="30"/>
      <c r="C82" s="68"/>
      <c r="D82" s="16"/>
    </row>
    <row r="83" spans="1:10" x14ac:dyDescent="0.2">
      <c r="A83" s="2" t="s">
        <v>56</v>
      </c>
      <c r="B83" s="42">
        <f>SUM(B80:B82)</f>
        <v>-13422.048999999999</v>
      </c>
      <c r="C83" s="42"/>
    </row>
    <row r="86" spans="1:10" x14ac:dyDescent="0.2">
      <c r="A86" s="43" t="s">
        <v>48</v>
      </c>
    </row>
    <row r="90" spans="1:10" x14ac:dyDescent="0.2">
      <c r="F90" s="16"/>
      <c r="G90" s="16"/>
      <c r="H90" s="16"/>
      <c r="I90" s="16"/>
      <c r="J90" s="16"/>
    </row>
    <row r="93" spans="1:10" x14ac:dyDescent="0.2">
      <c r="B93" s="44"/>
      <c r="C93" s="44"/>
    </row>
    <row r="94" spans="1:10" x14ac:dyDescent="0.2">
      <c r="B94" s="44"/>
      <c r="C94" s="44"/>
    </row>
  </sheetData>
  <sheetProtection algorithmName="SHA-512" hashValue="cAIyjJn9VKKmBTyFdwZh8zuOMGayFY+kHhuRlXN9sEPHDgVhUI2ai2DYNEVYb4H5quFt1EjP7M6p14r6cvRTkQ==" saltValue="HuchA11NfOHHS7P6aNMLEQ==" spinCount="100000" sheet="1" objects="1" scenarios="1"/>
  <pageMargins left="0.7" right="0.7" top="0.75" bottom="0.75" header="0.3" footer="0.3"/>
  <pageSetup paperSize="9" scale="54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1E557-1AB3-184D-9AC1-C05F73B2E522}">
  <sheetPr>
    <pageSetUpPr fitToPage="1"/>
  </sheetPr>
  <dimension ref="A1:I95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90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45345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53</v>
      </c>
      <c r="B12" s="15">
        <v>15000</v>
      </c>
      <c r="C12" s="16" t="s">
        <v>91</v>
      </c>
    </row>
    <row r="13" spans="1:3" x14ac:dyDescent="0.2">
      <c r="A13" s="14"/>
      <c r="B13" s="15"/>
      <c r="C13" s="16"/>
    </row>
    <row r="14" spans="1:3" ht="34" x14ac:dyDescent="0.2">
      <c r="A14" s="14" t="s">
        <v>92</v>
      </c>
      <c r="B14" s="17">
        <v>500</v>
      </c>
      <c r="C14" s="16" t="s">
        <v>91</v>
      </c>
    </row>
    <row r="15" spans="1:3" x14ac:dyDescent="0.2">
      <c r="A15" s="14"/>
      <c r="B15" s="15"/>
      <c r="C15" s="16"/>
    </row>
    <row r="16" spans="1:3" x14ac:dyDescent="0.2">
      <c r="A16" s="1" t="s">
        <v>11</v>
      </c>
      <c r="B16" s="15">
        <f>SUM(B12:B14)</f>
        <v>15500</v>
      </c>
      <c r="C16" s="16"/>
    </row>
    <row r="17" spans="1:3" x14ac:dyDescent="0.2">
      <c r="A17" s="14"/>
      <c r="B17" s="15"/>
      <c r="C17" s="16"/>
    </row>
    <row r="18" spans="1:3" x14ac:dyDescent="0.2">
      <c r="A18" s="18" t="s">
        <v>12</v>
      </c>
      <c r="B18" s="15"/>
      <c r="C18" s="16"/>
    </row>
    <row r="19" spans="1:3" x14ac:dyDescent="0.2">
      <c r="A19" s="14"/>
      <c r="B19" s="15"/>
      <c r="C19" s="16"/>
    </row>
    <row r="20" spans="1:3" ht="34" x14ac:dyDescent="0.2">
      <c r="A20" s="14" t="s">
        <v>93</v>
      </c>
      <c r="B20" s="15">
        <f>-B84</f>
        <v>-1500</v>
      </c>
      <c r="C20" s="16" t="s">
        <v>91</v>
      </c>
    </row>
    <row r="21" spans="1:3" x14ac:dyDescent="0.2">
      <c r="A21" s="14"/>
      <c r="B21" s="15"/>
      <c r="C21" s="16"/>
    </row>
    <row r="22" spans="1:3" x14ac:dyDescent="0.2">
      <c r="A22" s="4"/>
      <c r="B22" s="10"/>
    </row>
    <row r="23" spans="1:3" x14ac:dyDescent="0.2">
      <c r="A23" s="19" t="s">
        <v>14</v>
      </c>
      <c r="B23" s="20">
        <f>B16-B84</f>
        <v>14000</v>
      </c>
      <c r="C23" s="21"/>
    </row>
    <row r="24" spans="1:3" x14ac:dyDescent="0.2">
      <c r="A24" s="2"/>
    </row>
    <row r="25" spans="1:3" x14ac:dyDescent="0.2">
      <c r="A25" s="2"/>
    </row>
    <row r="26" spans="1:3" x14ac:dyDescent="0.2">
      <c r="A26" s="7" t="s">
        <v>15</v>
      </c>
      <c r="B26" s="7"/>
      <c r="C26" s="22"/>
    </row>
    <row r="27" spans="1:3" x14ac:dyDescent="0.2">
      <c r="A27" s="2" t="s">
        <v>16</v>
      </c>
      <c r="B27" s="3"/>
      <c r="C27" s="23"/>
    </row>
    <row r="28" spans="1:3" x14ac:dyDescent="0.2">
      <c r="A28" s="12">
        <v>44926</v>
      </c>
      <c r="B28" s="24"/>
      <c r="C28" s="24"/>
    </row>
    <row r="29" spans="1:3" x14ac:dyDescent="0.2">
      <c r="A29" s="13"/>
      <c r="B29" s="25"/>
      <c r="C29" s="24"/>
    </row>
    <row r="30" spans="1:3" x14ac:dyDescent="0.2">
      <c r="A30" s="2" t="s">
        <v>17</v>
      </c>
      <c r="B30" s="24"/>
      <c r="C30" s="24"/>
    </row>
    <row r="31" spans="1:3" x14ac:dyDescent="0.2">
      <c r="A31" s="26"/>
      <c r="B31" s="24"/>
      <c r="C31" s="26"/>
    </row>
    <row r="32" spans="1:3" x14ac:dyDescent="0.2">
      <c r="A32" s="13"/>
      <c r="B32" s="24"/>
      <c r="C32" s="24"/>
    </row>
    <row r="33" spans="1:3" ht="17" x14ac:dyDescent="0.2">
      <c r="A33" s="14" t="s">
        <v>18</v>
      </c>
      <c r="B33" s="27">
        <v>10000</v>
      </c>
      <c r="C33" s="16" t="s">
        <v>94</v>
      </c>
    </row>
    <row r="34" spans="1:3" x14ac:dyDescent="0.2">
      <c r="A34" s="14" t="s">
        <v>20</v>
      </c>
      <c r="B34" s="27"/>
      <c r="C34" s="16"/>
    </row>
    <row r="35" spans="1:3" ht="17" x14ac:dyDescent="0.2">
      <c r="A35" s="1" t="s">
        <v>21</v>
      </c>
      <c r="B35" s="27">
        <v>2000</v>
      </c>
      <c r="C35" s="16" t="s">
        <v>95</v>
      </c>
    </row>
    <row r="36" spans="1:3" x14ac:dyDescent="0.2">
      <c r="A36" s="14"/>
      <c r="B36" s="27"/>
      <c r="C36" s="11"/>
    </row>
    <row r="37" spans="1:3" x14ac:dyDescent="0.2">
      <c r="A37" s="1" t="s">
        <v>22</v>
      </c>
      <c r="B37" s="27"/>
      <c r="C37" s="11"/>
    </row>
    <row r="38" spans="1:3" x14ac:dyDescent="0.2">
      <c r="A38" s="14"/>
      <c r="B38" s="27"/>
      <c r="C38" s="11"/>
    </row>
    <row r="39" spans="1:3" x14ac:dyDescent="0.2">
      <c r="A39" s="14" t="s">
        <v>23</v>
      </c>
      <c r="B39" s="27"/>
      <c r="C39" s="16"/>
    </row>
    <row r="40" spans="1:3" x14ac:dyDescent="0.2">
      <c r="A40" s="14" t="s">
        <v>24</v>
      </c>
      <c r="B40" s="27"/>
      <c r="C40" s="11"/>
    </row>
    <row r="41" spans="1:3" x14ac:dyDescent="0.2">
      <c r="A41" s="14"/>
      <c r="B41" s="27"/>
      <c r="C41" s="11"/>
    </row>
    <row r="42" spans="1:3" x14ac:dyDescent="0.2">
      <c r="A42" s="14" t="s">
        <v>25</v>
      </c>
      <c r="B42" s="27"/>
      <c r="C42" s="11"/>
    </row>
    <row r="43" spans="1:3" x14ac:dyDescent="0.2">
      <c r="A43" s="14" t="s">
        <v>26</v>
      </c>
      <c r="B43" s="27"/>
      <c r="C43" s="16"/>
    </row>
    <row r="44" spans="1:3" x14ac:dyDescent="0.2">
      <c r="A44" s="14" t="s">
        <v>27</v>
      </c>
      <c r="B44" s="27"/>
      <c r="C44" s="11"/>
    </row>
    <row r="45" spans="1:3" x14ac:dyDescent="0.2">
      <c r="A45" s="14" t="s">
        <v>28</v>
      </c>
      <c r="B45" s="27"/>
      <c r="C45" s="11"/>
    </row>
    <row r="46" spans="1:3" x14ac:dyDescent="0.2">
      <c r="A46" s="14"/>
      <c r="B46" s="27"/>
      <c r="C46" s="11"/>
    </row>
    <row r="47" spans="1:3" x14ac:dyDescent="0.2">
      <c r="A47" s="14" t="s">
        <v>29</v>
      </c>
      <c r="B47" s="27"/>
      <c r="C47" s="16"/>
    </row>
    <row r="48" spans="1:3" x14ac:dyDescent="0.2">
      <c r="A48" s="14" t="s">
        <v>30</v>
      </c>
      <c r="B48" s="27"/>
      <c r="C48" s="11"/>
    </row>
    <row r="49" spans="1:3" x14ac:dyDescent="0.2">
      <c r="A49" s="14" t="s">
        <v>31</v>
      </c>
      <c r="B49" s="27"/>
      <c r="C49" s="16"/>
    </row>
    <row r="50" spans="1:3" ht="51" x14ac:dyDescent="0.2">
      <c r="A50" s="14" t="s">
        <v>32</v>
      </c>
      <c r="B50" s="27">
        <f>(19.635)/15*12</f>
        <v>15.708000000000002</v>
      </c>
      <c r="C50" s="16" t="s">
        <v>96</v>
      </c>
    </row>
    <row r="51" spans="1:3" x14ac:dyDescent="0.2">
      <c r="A51" s="14"/>
      <c r="B51" s="27"/>
      <c r="C51" s="11"/>
    </row>
    <row r="52" spans="1:3" ht="51" x14ac:dyDescent="0.2">
      <c r="A52" s="14" t="s">
        <v>33</v>
      </c>
      <c r="B52" s="27">
        <f>(1502.803)/15*12</f>
        <v>1202.2424000000001</v>
      </c>
      <c r="C52" s="16" t="s">
        <v>97</v>
      </c>
    </row>
    <row r="53" spans="1:3" x14ac:dyDescent="0.2">
      <c r="A53" s="14"/>
      <c r="B53" s="27"/>
      <c r="C53" s="11"/>
    </row>
    <row r="54" spans="1:3" x14ac:dyDescent="0.2">
      <c r="A54" s="14" t="s">
        <v>34</v>
      </c>
      <c r="B54" s="27">
        <f>SUM(B39:B52)</f>
        <v>1217.9504000000002</v>
      </c>
      <c r="C54" s="11"/>
    </row>
    <row r="55" spans="1:3" x14ac:dyDescent="0.2">
      <c r="A55" s="29"/>
      <c r="B55" s="30"/>
      <c r="C55" s="31"/>
    </row>
    <row r="56" spans="1:3" x14ac:dyDescent="0.2">
      <c r="A56" s="32" t="s">
        <v>15</v>
      </c>
      <c r="B56" s="33">
        <f>B35+B54</f>
        <v>3217.9504000000002</v>
      </c>
      <c r="C56" s="46"/>
    </row>
    <row r="57" spans="1:3" x14ac:dyDescent="0.2">
      <c r="B57" s="10"/>
      <c r="C57" s="11"/>
    </row>
    <row r="58" spans="1:3" x14ac:dyDescent="0.2">
      <c r="B58" s="3"/>
      <c r="C58" s="10"/>
    </row>
    <row r="59" spans="1:3" x14ac:dyDescent="0.2">
      <c r="A59" s="35" t="s">
        <v>35</v>
      </c>
      <c r="B59" s="36">
        <f>ROUND((B23/B33),1)</f>
        <v>1.4</v>
      </c>
      <c r="C59" s="10"/>
    </row>
    <row r="60" spans="1:3" x14ac:dyDescent="0.2">
      <c r="A60" s="35" t="s">
        <v>36</v>
      </c>
      <c r="B60" s="36">
        <f>ROUND((B23/B35),1)</f>
        <v>7</v>
      </c>
      <c r="C60" s="10"/>
    </row>
    <row r="61" spans="1:3" x14ac:dyDescent="0.2">
      <c r="A61" s="35" t="s">
        <v>38</v>
      </c>
      <c r="B61" s="36">
        <f>ROUND((B23/B56),1)</f>
        <v>4.4000000000000004</v>
      </c>
      <c r="C61" s="10"/>
    </row>
    <row r="64" spans="1:3" x14ac:dyDescent="0.2">
      <c r="A64" s="7" t="s">
        <v>39</v>
      </c>
      <c r="B64" s="8"/>
      <c r="C64" s="9"/>
    </row>
    <row r="65" spans="1:3" x14ac:dyDescent="0.2">
      <c r="C65" s="10"/>
    </row>
    <row r="66" spans="1:3" x14ac:dyDescent="0.2">
      <c r="A66" s="14" t="s">
        <v>98</v>
      </c>
    </row>
    <row r="67" spans="1:3" x14ac:dyDescent="0.2">
      <c r="A67" s="14" t="s">
        <v>99</v>
      </c>
    </row>
    <row r="68" spans="1:3" x14ac:dyDescent="0.2">
      <c r="A68" t="s">
        <v>100</v>
      </c>
    </row>
    <row r="69" spans="1:3" x14ac:dyDescent="0.2">
      <c r="C69" s="11"/>
    </row>
    <row r="70" spans="1:3" x14ac:dyDescent="0.2">
      <c r="A70" s="38"/>
      <c r="B70" s="38"/>
      <c r="C70" s="9"/>
    </row>
    <row r="71" spans="1:3" x14ac:dyDescent="0.2">
      <c r="C71" s="39"/>
    </row>
    <row r="72" spans="1:3" x14ac:dyDescent="0.2">
      <c r="C72" s="39"/>
    </row>
    <row r="73" spans="1:3" x14ac:dyDescent="0.2">
      <c r="B73" s="3" t="s">
        <v>3</v>
      </c>
    </row>
    <row r="74" spans="1:3" x14ac:dyDescent="0.2">
      <c r="B74" s="3"/>
    </row>
    <row r="75" spans="1:3" x14ac:dyDescent="0.2">
      <c r="B75" s="5" t="s">
        <v>5</v>
      </c>
    </row>
    <row r="76" spans="1:3" x14ac:dyDescent="0.2">
      <c r="B76" s="5"/>
    </row>
    <row r="77" spans="1:3" x14ac:dyDescent="0.2">
      <c r="B77" s="40">
        <v>45345</v>
      </c>
    </row>
    <row r="78" spans="1:3" x14ac:dyDescent="0.2">
      <c r="A78" s="2" t="s">
        <v>17</v>
      </c>
      <c r="B78" s="5"/>
    </row>
    <row r="79" spans="1:3" x14ac:dyDescent="0.2">
      <c r="A79" s="41"/>
      <c r="B79" s="5"/>
    </row>
    <row r="81" spans="1:9" ht="34" x14ac:dyDescent="0.2">
      <c r="A81" s="14" t="s">
        <v>45</v>
      </c>
      <c r="B81" s="15">
        <v>1500</v>
      </c>
      <c r="C81" s="16" t="s">
        <v>91</v>
      </c>
    </row>
    <row r="82" spans="1:9" x14ac:dyDescent="0.2">
      <c r="A82" s="14" t="s">
        <v>46</v>
      </c>
      <c r="B82" s="15"/>
      <c r="C82" s="16"/>
    </row>
    <row r="83" spans="1:9" x14ac:dyDescent="0.2">
      <c r="A83" t="s">
        <v>47</v>
      </c>
      <c r="B83" s="30"/>
      <c r="C83" s="16"/>
    </row>
    <row r="84" spans="1:9" x14ac:dyDescent="0.2">
      <c r="A84" s="2" t="s">
        <v>93</v>
      </c>
      <c r="B84" s="42">
        <f>SUM(B81:B83)</f>
        <v>1500</v>
      </c>
    </row>
    <row r="87" spans="1:9" x14ac:dyDescent="0.2">
      <c r="A87" s="43" t="s">
        <v>48</v>
      </c>
    </row>
    <row r="91" spans="1:9" x14ac:dyDescent="0.2">
      <c r="E91" s="16"/>
      <c r="F91" s="16"/>
      <c r="G91" s="16"/>
      <c r="H91" s="16"/>
      <c r="I91" s="16"/>
    </row>
    <row r="94" spans="1:9" x14ac:dyDescent="0.2">
      <c r="B94" s="44"/>
    </row>
    <row r="95" spans="1:9" x14ac:dyDescent="0.2">
      <c r="B95" s="44"/>
    </row>
  </sheetData>
  <sheetProtection algorithmName="SHA-512" hashValue="uGHczX7bsqMlfY+NeGsJDmnIGkte8t00doYRClYRe/xBNzawqqrRMtprNmW6vAw1D9gsgTSI2XqZheGfe7xzlQ==" saltValue="YGTFaod+RpcQNBPkgt0lhw==" spinCount="100000" sheet="1" objects="1" scenarios="1"/>
  <pageMargins left="0.7" right="0.7" top="0.75" bottom="0.75" header="0.3" footer="0.3"/>
  <pageSetup paperSize="9" scale="50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BC9F6-3AFA-EA4F-B28B-8040A7A38C10}">
  <sheetPr>
    <pageSetUpPr fitToPage="1"/>
  </sheetPr>
  <dimension ref="A1:K100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4" width="12.6640625" customWidth="1"/>
    <col min="5" max="5" width="80.6640625" customWidth="1"/>
    <col min="6" max="6" width="20.5" bestFit="1" customWidth="1"/>
    <col min="7" max="11" width="10.83203125" customWidth="1"/>
  </cols>
  <sheetData>
    <row r="1" spans="1:5" x14ac:dyDescent="0.2">
      <c r="A1" s="1" t="s">
        <v>0</v>
      </c>
      <c r="B1" s="1" t="s">
        <v>101</v>
      </c>
      <c r="C1" s="1"/>
      <c r="D1" s="1"/>
      <c r="E1" s="1"/>
    </row>
    <row r="2" spans="1:5" x14ac:dyDescent="0.2">
      <c r="A2" s="2"/>
    </row>
    <row r="3" spans="1:5" x14ac:dyDescent="0.2">
      <c r="A3" s="2" t="s">
        <v>2</v>
      </c>
      <c r="B3" s="3" t="s">
        <v>3</v>
      </c>
      <c r="C3" s="3" t="s">
        <v>3</v>
      </c>
      <c r="D3" s="3" t="s">
        <v>3</v>
      </c>
      <c r="E3" s="4"/>
    </row>
    <row r="4" spans="1:5" x14ac:dyDescent="0.2">
      <c r="A4" s="2"/>
      <c r="B4" s="3"/>
      <c r="C4" s="3"/>
      <c r="D4" s="3"/>
      <c r="E4" s="4"/>
    </row>
    <row r="5" spans="1:5" x14ac:dyDescent="0.2">
      <c r="A5" s="2" t="s">
        <v>4</v>
      </c>
      <c r="B5" s="5" t="s">
        <v>5</v>
      </c>
      <c r="C5" s="5" t="s">
        <v>5</v>
      </c>
      <c r="D5" s="5" t="s">
        <v>5</v>
      </c>
    </row>
    <row r="6" spans="1:5" x14ac:dyDescent="0.2">
      <c r="A6" s="2"/>
      <c r="B6" s="6"/>
      <c r="C6" s="6"/>
      <c r="D6" s="6"/>
    </row>
    <row r="7" spans="1:5" x14ac:dyDescent="0.2">
      <c r="A7" s="7" t="s">
        <v>6</v>
      </c>
      <c r="B7" s="8"/>
      <c r="C7" s="8"/>
      <c r="D7" s="8"/>
      <c r="E7" s="9"/>
    </row>
    <row r="8" spans="1:5" x14ac:dyDescent="0.2">
      <c r="A8" s="2" t="s">
        <v>7</v>
      </c>
      <c r="B8" s="10"/>
      <c r="C8" s="10"/>
      <c r="D8" s="10"/>
      <c r="E8" s="11"/>
    </row>
    <row r="9" spans="1:5" x14ac:dyDescent="0.2">
      <c r="A9" s="12">
        <v>45393</v>
      </c>
      <c r="B9" s="10"/>
      <c r="C9" s="10"/>
      <c r="D9" s="10"/>
      <c r="E9" s="11"/>
    </row>
    <row r="10" spans="1:5" x14ac:dyDescent="0.2">
      <c r="A10" s="13"/>
      <c r="B10" s="10"/>
      <c r="C10" s="10"/>
      <c r="D10" s="10"/>
      <c r="E10" s="11"/>
    </row>
    <row r="11" spans="1:5" x14ac:dyDescent="0.2">
      <c r="A11" s="13"/>
      <c r="B11" s="10"/>
      <c r="C11" s="10"/>
      <c r="D11" s="10"/>
      <c r="E11" s="11"/>
    </row>
    <row r="12" spans="1:5" ht="17" x14ac:dyDescent="0.2">
      <c r="A12" s="14" t="s">
        <v>53</v>
      </c>
      <c r="B12" s="15">
        <v>42000</v>
      </c>
      <c r="C12" s="15"/>
      <c r="D12" s="15"/>
      <c r="E12" s="16" t="s">
        <v>102</v>
      </c>
    </row>
    <row r="13" spans="1:5" x14ac:dyDescent="0.2">
      <c r="A13" s="14"/>
      <c r="B13" s="15"/>
      <c r="C13" s="15"/>
      <c r="D13" s="15"/>
      <c r="E13" s="16"/>
    </row>
    <row r="14" spans="1:5" x14ac:dyDescent="0.2">
      <c r="A14" s="14"/>
      <c r="B14" s="15"/>
      <c r="C14" s="15"/>
      <c r="D14" s="15"/>
      <c r="E14" s="16"/>
    </row>
    <row r="15" spans="1:5" x14ac:dyDescent="0.2">
      <c r="A15" s="18" t="s">
        <v>12</v>
      </c>
      <c r="B15" s="15"/>
      <c r="C15" s="15"/>
      <c r="D15" s="15"/>
      <c r="E15" s="16"/>
    </row>
    <row r="16" spans="1:5" x14ac:dyDescent="0.2">
      <c r="A16" s="14"/>
      <c r="B16" s="15"/>
      <c r="C16" s="15"/>
      <c r="D16" s="15"/>
      <c r="E16" s="16"/>
    </row>
    <row r="17" spans="1:5" ht="34" x14ac:dyDescent="0.2">
      <c r="A17" s="14" t="s">
        <v>103</v>
      </c>
      <c r="B17" s="15">
        <f>-B89</f>
        <v>-1276.0790000000002</v>
      </c>
      <c r="C17" s="15"/>
      <c r="D17" s="15"/>
      <c r="E17" s="16" t="s">
        <v>104</v>
      </c>
    </row>
    <row r="18" spans="1:5" x14ac:dyDescent="0.2">
      <c r="A18" s="14"/>
      <c r="B18" s="15"/>
      <c r="C18" s="15"/>
      <c r="D18" s="15"/>
      <c r="E18" s="16"/>
    </row>
    <row r="19" spans="1:5" x14ac:dyDescent="0.2">
      <c r="A19" s="4"/>
      <c r="B19" s="10"/>
      <c r="C19" s="10"/>
      <c r="D19" s="10"/>
    </row>
    <row r="20" spans="1:5" x14ac:dyDescent="0.2">
      <c r="A20" s="19" t="s">
        <v>14</v>
      </c>
      <c r="B20" s="20">
        <f>B12-B89</f>
        <v>40723.921000000002</v>
      </c>
      <c r="C20" s="20"/>
      <c r="D20" s="20"/>
      <c r="E20" s="21"/>
    </row>
    <row r="21" spans="1:5" x14ac:dyDescent="0.2">
      <c r="A21" s="2"/>
    </row>
    <row r="22" spans="1:5" x14ac:dyDescent="0.2">
      <c r="A22" s="2"/>
    </row>
    <row r="23" spans="1:5" x14ac:dyDescent="0.2">
      <c r="A23" s="7" t="s">
        <v>15</v>
      </c>
      <c r="B23" s="7"/>
      <c r="C23" s="7"/>
      <c r="D23" s="7"/>
      <c r="E23" s="22"/>
    </row>
    <row r="24" spans="1:5" x14ac:dyDescent="0.2">
      <c r="A24" s="2" t="s">
        <v>16</v>
      </c>
      <c r="B24" s="3"/>
      <c r="C24" s="3"/>
      <c r="D24" s="3"/>
      <c r="E24" s="23"/>
    </row>
    <row r="25" spans="1:5" x14ac:dyDescent="0.2">
      <c r="A25" s="12">
        <v>45107</v>
      </c>
      <c r="B25" s="24"/>
      <c r="C25" s="24"/>
      <c r="D25" s="24"/>
      <c r="E25" s="24"/>
    </row>
    <row r="26" spans="1:5" ht="32" x14ac:dyDescent="0.2">
      <c r="A26" s="13"/>
      <c r="B26" s="69" t="s">
        <v>105</v>
      </c>
      <c r="C26" s="70" t="s">
        <v>106</v>
      </c>
      <c r="D26" s="70" t="s">
        <v>107</v>
      </c>
      <c r="E26" s="24"/>
    </row>
    <row r="27" spans="1:5" x14ac:dyDescent="0.2">
      <c r="A27" s="13"/>
      <c r="B27" s="71"/>
      <c r="D27" s="70"/>
      <c r="E27" s="24"/>
    </row>
    <row r="28" spans="1:5" ht="102" x14ac:dyDescent="0.2">
      <c r="A28" s="72" t="s">
        <v>108</v>
      </c>
      <c r="B28" s="73"/>
      <c r="C28" s="16" t="s">
        <v>109</v>
      </c>
      <c r="D28" s="16" t="s">
        <v>110</v>
      </c>
      <c r="E28" s="24"/>
    </row>
    <row r="29" spans="1:5" x14ac:dyDescent="0.2">
      <c r="A29" s="13"/>
      <c r="B29" s="71"/>
      <c r="C29" s="70"/>
      <c r="D29" s="70"/>
      <c r="E29" s="24"/>
    </row>
    <row r="30" spans="1:5" x14ac:dyDescent="0.2">
      <c r="A30" s="2" t="s">
        <v>17</v>
      </c>
      <c r="B30" s="74"/>
      <c r="C30" s="24"/>
      <c r="D30" s="24"/>
      <c r="E30" s="24"/>
    </row>
    <row r="31" spans="1:5" x14ac:dyDescent="0.2">
      <c r="A31" s="26"/>
      <c r="B31" s="74"/>
      <c r="C31" s="24"/>
      <c r="D31" s="24"/>
      <c r="E31" s="26"/>
    </row>
    <row r="32" spans="1:5" x14ac:dyDescent="0.2">
      <c r="A32" s="13"/>
      <c r="B32" s="74"/>
      <c r="C32" s="24"/>
      <c r="D32" s="24"/>
      <c r="E32" s="24"/>
    </row>
    <row r="33" spans="1:5" ht="34" x14ac:dyDescent="0.2">
      <c r="A33" s="14" t="s">
        <v>18</v>
      </c>
      <c r="B33" s="75">
        <f>SUM(C33:D33)</f>
        <v>13999.731</v>
      </c>
      <c r="C33" s="27">
        <v>13999.731</v>
      </c>
      <c r="D33" s="27"/>
      <c r="E33" s="16" t="s">
        <v>111</v>
      </c>
    </row>
    <row r="34" spans="1:5" x14ac:dyDescent="0.2">
      <c r="A34" s="14" t="s">
        <v>20</v>
      </c>
      <c r="B34" s="75"/>
      <c r="C34" s="27"/>
      <c r="D34" s="27"/>
      <c r="E34" s="16"/>
    </row>
    <row r="35" spans="1:5" x14ac:dyDescent="0.2">
      <c r="A35" s="1" t="s">
        <v>21</v>
      </c>
      <c r="B35" s="75">
        <f>SUM(C35:D35)</f>
        <v>5198.9160000000002</v>
      </c>
      <c r="C35" s="27">
        <v>5198.9160000000002</v>
      </c>
      <c r="D35" s="27"/>
      <c r="E35" s="16"/>
    </row>
    <row r="36" spans="1:5" x14ac:dyDescent="0.2">
      <c r="A36" s="14"/>
      <c r="B36" s="75"/>
      <c r="C36" s="27"/>
      <c r="D36" s="27"/>
      <c r="E36" s="11"/>
    </row>
    <row r="37" spans="1:5" x14ac:dyDescent="0.2">
      <c r="A37" s="1" t="s">
        <v>22</v>
      </c>
      <c r="B37" s="75"/>
      <c r="C37" s="27"/>
      <c r="D37" s="27"/>
      <c r="E37" s="11"/>
    </row>
    <row r="38" spans="1:5" x14ac:dyDescent="0.2">
      <c r="A38" s="14"/>
      <c r="B38" s="75"/>
      <c r="C38" s="27"/>
      <c r="D38" s="27"/>
      <c r="E38" s="11"/>
    </row>
    <row r="39" spans="1:5" x14ac:dyDescent="0.2">
      <c r="A39" s="14" t="s">
        <v>23</v>
      </c>
      <c r="B39" s="75"/>
      <c r="C39" s="27"/>
      <c r="D39" s="27"/>
      <c r="E39" s="16"/>
    </row>
    <row r="40" spans="1:5" x14ac:dyDescent="0.2">
      <c r="A40" s="14" t="s">
        <v>24</v>
      </c>
      <c r="B40" s="75"/>
      <c r="C40" s="27"/>
      <c r="D40" s="27"/>
      <c r="E40" s="11"/>
    </row>
    <row r="41" spans="1:5" x14ac:dyDescent="0.2">
      <c r="A41" s="14"/>
      <c r="B41" s="75"/>
      <c r="C41" s="27"/>
      <c r="D41" s="27"/>
      <c r="E41" s="11"/>
    </row>
    <row r="42" spans="1:5" x14ac:dyDescent="0.2">
      <c r="A42" s="14" t="s">
        <v>25</v>
      </c>
      <c r="B42" s="75"/>
      <c r="C42" s="27"/>
      <c r="D42" s="27"/>
      <c r="E42" s="11"/>
    </row>
    <row r="43" spans="1:5" x14ac:dyDescent="0.2">
      <c r="A43" s="14" t="s">
        <v>26</v>
      </c>
      <c r="B43" s="75"/>
      <c r="C43" s="27"/>
      <c r="D43" s="27"/>
      <c r="E43" s="16"/>
    </row>
    <row r="44" spans="1:5" x14ac:dyDescent="0.2">
      <c r="A44" s="14" t="s">
        <v>27</v>
      </c>
      <c r="B44" s="75"/>
      <c r="C44" s="27"/>
      <c r="D44" s="27"/>
      <c r="E44" s="11"/>
    </row>
    <row r="45" spans="1:5" x14ac:dyDescent="0.2">
      <c r="A45" s="14" t="s">
        <v>28</v>
      </c>
      <c r="B45" s="75"/>
      <c r="C45" s="27"/>
      <c r="D45" s="27"/>
      <c r="E45" s="11"/>
    </row>
    <row r="46" spans="1:5" x14ac:dyDescent="0.2">
      <c r="A46" s="14"/>
      <c r="B46" s="75"/>
      <c r="C46" s="27"/>
      <c r="D46" s="27"/>
      <c r="E46" s="11"/>
    </row>
    <row r="47" spans="1:5" x14ac:dyDescent="0.2">
      <c r="A47" s="14" t="s">
        <v>29</v>
      </c>
      <c r="B47" s="75"/>
      <c r="C47" s="27"/>
      <c r="D47" s="27"/>
      <c r="E47" s="16"/>
    </row>
    <row r="48" spans="1:5" x14ac:dyDescent="0.2">
      <c r="A48" s="14" t="s">
        <v>30</v>
      </c>
      <c r="B48" s="75"/>
      <c r="C48" s="27"/>
      <c r="D48" s="27"/>
      <c r="E48" s="11"/>
    </row>
    <row r="49" spans="1:5" x14ac:dyDescent="0.2">
      <c r="A49" s="14" t="s">
        <v>31</v>
      </c>
      <c r="B49" s="75"/>
      <c r="C49" s="27"/>
      <c r="D49" s="27"/>
      <c r="E49" s="16"/>
    </row>
    <row r="50" spans="1:5" x14ac:dyDescent="0.2">
      <c r="A50" s="14" t="s">
        <v>32</v>
      </c>
      <c r="B50" s="75">
        <f>SUM(C50:D50)</f>
        <v>688.71</v>
      </c>
      <c r="C50" s="27">
        <v>538.71</v>
      </c>
      <c r="D50" s="27">
        <v>150</v>
      </c>
      <c r="E50" s="16"/>
    </row>
    <row r="51" spans="1:5" x14ac:dyDescent="0.2">
      <c r="A51" s="14"/>
      <c r="B51" s="75"/>
      <c r="C51" s="27"/>
      <c r="D51" s="27"/>
      <c r="E51" s="11"/>
    </row>
    <row r="52" spans="1:5" x14ac:dyDescent="0.2">
      <c r="A52" s="14" t="s">
        <v>33</v>
      </c>
      <c r="B52" s="75">
        <f>SUM(C52:D52)</f>
        <v>403.81099999999998</v>
      </c>
      <c r="C52" s="27">
        <v>403.81099999999998</v>
      </c>
      <c r="D52" s="27"/>
      <c r="E52" s="16"/>
    </row>
    <row r="53" spans="1:5" x14ac:dyDescent="0.2">
      <c r="A53" s="14"/>
      <c r="B53" s="75"/>
      <c r="C53" s="27"/>
      <c r="D53" s="27"/>
      <c r="E53" s="11"/>
    </row>
    <row r="54" spans="1:5" x14ac:dyDescent="0.2">
      <c r="A54" s="14" t="s">
        <v>34</v>
      </c>
      <c r="B54" s="75">
        <f>SUM(B39:B52)</f>
        <v>1092.521</v>
      </c>
      <c r="C54" s="27">
        <f>SUM(C39:C52)</f>
        <v>942.52099999999996</v>
      </c>
      <c r="D54" s="27">
        <f>SUM(D39:D52)</f>
        <v>150</v>
      </c>
      <c r="E54" s="11"/>
    </row>
    <row r="55" spans="1:5" x14ac:dyDescent="0.2">
      <c r="A55" s="29"/>
      <c r="B55" s="76"/>
      <c r="C55" s="30"/>
      <c r="D55" s="30"/>
      <c r="E55" s="31"/>
    </row>
    <row r="56" spans="1:5" x14ac:dyDescent="0.2">
      <c r="A56" s="32" t="s">
        <v>15</v>
      </c>
      <c r="B56" s="77">
        <f>B35+B54</f>
        <v>6291.4369999999999</v>
      </c>
      <c r="C56" s="33"/>
      <c r="D56" s="33"/>
      <c r="E56" s="46"/>
    </row>
    <row r="57" spans="1:5" x14ac:dyDescent="0.2">
      <c r="B57" s="76"/>
      <c r="C57" s="10"/>
      <c r="D57" s="10"/>
      <c r="E57" s="11"/>
    </row>
    <row r="58" spans="1:5" x14ac:dyDescent="0.2">
      <c r="B58" s="3"/>
      <c r="C58" s="3"/>
      <c r="D58" s="3"/>
      <c r="E58" s="10"/>
    </row>
    <row r="59" spans="1:5" x14ac:dyDescent="0.2">
      <c r="A59" s="35" t="s">
        <v>35</v>
      </c>
      <c r="B59" s="36">
        <f>ROUND((B20/B33),1)</f>
        <v>2.9</v>
      </c>
      <c r="C59" s="47"/>
      <c r="D59" s="47"/>
      <c r="E59" s="10"/>
    </row>
    <row r="60" spans="1:5" x14ac:dyDescent="0.2">
      <c r="A60" s="35" t="s">
        <v>36</v>
      </c>
      <c r="B60" s="36">
        <f>ROUND((B20/B35),1)</f>
        <v>7.8</v>
      </c>
      <c r="C60" s="47"/>
      <c r="D60" s="47"/>
      <c r="E60" s="10"/>
    </row>
    <row r="61" spans="1:5" x14ac:dyDescent="0.2">
      <c r="A61" s="35" t="s">
        <v>38</v>
      </c>
      <c r="B61" s="36">
        <f>ROUND((B20/B56),1)</f>
        <v>6.5</v>
      </c>
      <c r="C61" s="47"/>
      <c r="D61" s="47"/>
      <c r="E61" s="10"/>
    </row>
    <row r="64" spans="1:5" x14ac:dyDescent="0.2">
      <c r="A64" s="7" t="s">
        <v>39</v>
      </c>
      <c r="B64" s="8"/>
      <c r="C64" s="8"/>
      <c r="D64" s="8"/>
      <c r="E64" s="9"/>
    </row>
    <row r="65" spans="1:5" x14ac:dyDescent="0.2">
      <c r="E65" s="10"/>
    </row>
    <row r="66" spans="1:5" x14ac:dyDescent="0.2">
      <c r="A66" s="14" t="s">
        <v>109</v>
      </c>
    </row>
    <row r="67" spans="1:5" x14ac:dyDescent="0.2">
      <c r="A67" s="14" t="s">
        <v>110</v>
      </c>
    </row>
    <row r="68" spans="1:5" x14ac:dyDescent="0.2">
      <c r="A68" t="s">
        <v>112</v>
      </c>
    </row>
    <row r="69" spans="1:5" x14ac:dyDescent="0.2">
      <c r="A69" t="s">
        <v>113</v>
      </c>
    </row>
    <row r="70" spans="1:5" x14ac:dyDescent="0.2">
      <c r="A70" t="s">
        <v>114</v>
      </c>
    </row>
    <row r="71" spans="1:5" x14ac:dyDescent="0.2">
      <c r="E71" s="11"/>
    </row>
    <row r="72" spans="1:5" x14ac:dyDescent="0.2">
      <c r="A72" s="38"/>
      <c r="B72" s="38"/>
      <c r="C72" s="38"/>
      <c r="D72" s="38"/>
      <c r="E72" s="9"/>
    </row>
    <row r="73" spans="1:5" x14ac:dyDescent="0.2">
      <c r="E73" s="39"/>
    </row>
    <row r="74" spans="1:5" x14ac:dyDescent="0.2">
      <c r="E74" s="39"/>
    </row>
    <row r="75" spans="1:5" x14ac:dyDescent="0.2">
      <c r="B75" s="3" t="s">
        <v>3</v>
      </c>
      <c r="C75" s="3" t="s">
        <v>3</v>
      </c>
      <c r="D75" s="3" t="s">
        <v>3</v>
      </c>
    </row>
    <row r="76" spans="1:5" x14ac:dyDescent="0.2">
      <c r="B76" s="3"/>
      <c r="C76" s="3"/>
      <c r="D76" s="3"/>
    </row>
    <row r="77" spans="1:5" x14ac:dyDescent="0.2">
      <c r="B77" s="5" t="s">
        <v>5</v>
      </c>
      <c r="C77" s="5" t="s">
        <v>5</v>
      </c>
      <c r="D77" s="5" t="s">
        <v>5</v>
      </c>
    </row>
    <row r="78" spans="1:5" x14ac:dyDescent="0.2">
      <c r="B78" s="5"/>
      <c r="C78" s="5"/>
      <c r="D78" s="5"/>
    </row>
    <row r="79" spans="1:5" x14ac:dyDescent="0.2">
      <c r="B79" s="40">
        <v>45107</v>
      </c>
      <c r="C79" s="40">
        <v>45107</v>
      </c>
      <c r="D79" s="40">
        <v>45107</v>
      </c>
    </row>
    <row r="80" spans="1:5" x14ac:dyDescent="0.2">
      <c r="A80" s="2" t="s">
        <v>17</v>
      </c>
      <c r="B80" s="5"/>
      <c r="C80" s="5"/>
      <c r="D80" s="5"/>
    </row>
    <row r="81" spans="1:11" x14ac:dyDescent="0.2">
      <c r="A81" s="2"/>
      <c r="B81" s="69" t="s">
        <v>105</v>
      </c>
      <c r="C81" s="5"/>
      <c r="D81" s="5"/>
    </row>
    <row r="82" spans="1:11" ht="32" x14ac:dyDescent="0.2">
      <c r="A82" s="13"/>
      <c r="B82" s="71"/>
      <c r="C82" s="70" t="s">
        <v>106</v>
      </c>
      <c r="D82" s="70" t="s">
        <v>107</v>
      </c>
    </row>
    <row r="83" spans="1:11" x14ac:dyDescent="0.2">
      <c r="A83" s="13"/>
      <c r="B83" s="73"/>
      <c r="D83" s="70"/>
    </row>
    <row r="84" spans="1:11" ht="102" x14ac:dyDescent="0.2">
      <c r="A84" s="72" t="s">
        <v>108</v>
      </c>
      <c r="B84" s="78"/>
      <c r="C84" s="16" t="s">
        <v>109</v>
      </c>
      <c r="D84" s="16" t="s">
        <v>110</v>
      </c>
    </row>
    <row r="85" spans="1:11" x14ac:dyDescent="0.2">
      <c r="B85" s="78"/>
    </row>
    <row r="86" spans="1:11" x14ac:dyDescent="0.2">
      <c r="A86" s="14" t="s">
        <v>115</v>
      </c>
      <c r="B86" s="79">
        <f>SUM(C86:D86)</f>
        <v>1276.0790000000002</v>
      </c>
      <c r="C86" s="15">
        <v>1038.8900000000001</v>
      </c>
      <c r="D86" s="15">
        <v>237.18899999999999</v>
      </c>
      <c r="E86" s="16"/>
    </row>
    <row r="87" spans="1:11" x14ac:dyDescent="0.2">
      <c r="A87" s="14" t="s">
        <v>46</v>
      </c>
      <c r="B87" s="78"/>
      <c r="C87" s="15"/>
      <c r="D87" s="15"/>
      <c r="E87" s="16"/>
    </row>
    <row r="88" spans="1:11" x14ac:dyDescent="0.2">
      <c r="A88" t="s">
        <v>47</v>
      </c>
      <c r="B88" s="76"/>
      <c r="C88" s="30"/>
      <c r="D88" s="30"/>
      <c r="E88" s="16"/>
    </row>
    <row r="89" spans="1:11" x14ac:dyDescent="0.2">
      <c r="A89" s="2" t="s">
        <v>115</v>
      </c>
      <c r="B89" s="80">
        <f>SUM(B86:B88)</f>
        <v>1276.0790000000002</v>
      </c>
      <c r="C89" s="42">
        <f>SUM(C86:C88)</f>
        <v>1038.8900000000001</v>
      </c>
      <c r="D89" s="42">
        <f>SUM(D86:D88)</f>
        <v>237.18899999999999</v>
      </c>
    </row>
    <row r="90" spans="1:11" x14ac:dyDescent="0.2">
      <c r="B90" s="81"/>
    </row>
    <row r="92" spans="1:11" x14ac:dyDescent="0.2">
      <c r="A92" s="43" t="s">
        <v>48</v>
      </c>
    </row>
    <row r="96" spans="1:11" x14ac:dyDescent="0.2">
      <c r="G96" s="16"/>
      <c r="H96" s="16"/>
      <c r="I96" s="16"/>
      <c r="J96" s="16"/>
      <c r="K96" s="16"/>
    </row>
    <row r="99" spans="2:4" x14ac:dyDescent="0.2">
      <c r="B99" s="44"/>
      <c r="C99" s="44"/>
      <c r="D99" s="44"/>
    </row>
    <row r="100" spans="2:4" x14ac:dyDescent="0.2">
      <c r="B100" s="44"/>
      <c r="C100" s="44"/>
      <c r="D100" s="44"/>
    </row>
  </sheetData>
  <sheetProtection algorithmName="SHA-512" hashValue="tzj/MFLAWy5v8IZUbdOAxNUhWi0sAHcgaHkiE4VFdotM2bdo8buX2hreug3yZ/9mRTNj05qSo77qd7Rh7qoOtA==" saltValue="+QkFf7CPnjCFgCmPozsRzw==" spinCount="100000" sheet="1" objects="1" scenarios="1"/>
  <pageMargins left="0.7" right="0.7" top="0.75" bottom="0.75" header="0.3" footer="0.3"/>
  <pageSetup paperSize="9" scale="45"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7A127-3050-5B4B-9364-AEE70C0AE78E}">
  <sheetPr>
    <pageSetUpPr fitToPage="1"/>
  </sheetPr>
  <dimension ref="A1:I99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2" t="s">
        <v>116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45520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17" x14ac:dyDescent="0.2">
      <c r="A12" s="14" t="s">
        <v>53</v>
      </c>
      <c r="B12" s="15">
        <v>55000</v>
      </c>
      <c r="C12" s="16" t="s">
        <v>117</v>
      </c>
    </row>
    <row r="13" spans="1:3" x14ac:dyDescent="0.2">
      <c r="A13" s="14"/>
      <c r="B13" s="15"/>
      <c r="C13" s="16"/>
    </row>
    <row r="14" spans="1:3" x14ac:dyDescent="0.2">
      <c r="A14" s="14"/>
      <c r="B14" s="15"/>
      <c r="C14" s="16"/>
    </row>
    <row r="15" spans="1:3" x14ac:dyDescent="0.2">
      <c r="A15" s="18" t="s">
        <v>12</v>
      </c>
      <c r="B15" s="15"/>
      <c r="C15" s="16"/>
    </row>
    <row r="16" spans="1:3" x14ac:dyDescent="0.2">
      <c r="A16" s="14"/>
      <c r="B16" s="15"/>
      <c r="C16" s="16"/>
    </row>
    <row r="17" spans="1:3" ht="34" x14ac:dyDescent="0.2">
      <c r="A17" s="14" t="s">
        <v>118</v>
      </c>
      <c r="B17" s="15">
        <f>-B88</f>
        <v>-985.09899999999993</v>
      </c>
      <c r="C17" s="16" t="s">
        <v>119</v>
      </c>
    </row>
    <row r="18" spans="1:3" x14ac:dyDescent="0.2">
      <c r="A18" s="14"/>
      <c r="B18" s="15"/>
      <c r="C18" s="16"/>
    </row>
    <row r="19" spans="1:3" x14ac:dyDescent="0.2">
      <c r="A19" s="4"/>
      <c r="B19" s="10"/>
    </row>
    <row r="20" spans="1:3" x14ac:dyDescent="0.2">
      <c r="A20" s="19" t="s">
        <v>14</v>
      </c>
      <c r="B20" s="20">
        <f>B12-B88</f>
        <v>54014.900999999998</v>
      </c>
      <c r="C20" s="21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15</v>
      </c>
      <c r="B23" s="7"/>
      <c r="C23" s="22"/>
    </row>
    <row r="24" spans="1:3" x14ac:dyDescent="0.2">
      <c r="A24" s="2" t="s">
        <v>16</v>
      </c>
      <c r="B24" s="3"/>
      <c r="C24" s="23"/>
    </row>
    <row r="25" spans="1:3" x14ac:dyDescent="0.2">
      <c r="A25" s="12">
        <v>45199</v>
      </c>
      <c r="B25" s="24"/>
      <c r="C25" s="24"/>
    </row>
    <row r="26" spans="1:3" x14ac:dyDescent="0.2">
      <c r="A26" s="13"/>
      <c r="B26" s="25"/>
      <c r="C26" s="24"/>
    </row>
    <row r="27" spans="1:3" x14ac:dyDescent="0.2">
      <c r="A27" s="2" t="s">
        <v>17</v>
      </c>
      <c r="B27" s="24"/>
      <c r="C27" s="24"/>
    </row>
    <row r="28" spans="1:3" x14ac:dyDescent="0.2">
      <c r="A28" s="26"/>
      <c r="B28" s="24"/>
      <c r="C28" s="26"/>
    </row>
    <row r="29" spans="1:3" x14ac:dyDescent="0.2">
      <c r="A29" s="13"/>
      <c r="B29" s="24"/>
      <c r="C29" s="24"/>
    </row>
    <row r="30" spans="1:3" ht="34" x14ac:dyDescent="0.2">
      <c r="A30" s="14" t="s">
        <v>18</v>
      </c>
      <c r="B30" s="27">
        <v>110039.423</v>
      </c>
      <c r="C30" s="16" t="s">
        <v>120</v>
      </c>
    </row>
    <row r="31" spans="1:3" x14ac:dyDescent="0.2">
      <c r="A31" s="14" t="s">
        <v>20</v>
      </c>
      <c r="B31" s="27"/>
      <c r="C31" s="16"/>
    </row>
    <row r="32" spans="1:3" ht="34" x14ac:dyDescent="0.2">
      <c r="A32" s="1" t="s">
        <v>21</v>
      </c>
      <c r="B32" s="27">
        <v>11984.13</v>
      </c>
      <c r="C32" s="16" t="s">
        <v>121</v>
      </c>
    </row>
    <row r="33" spans="1:3" x14ac:dyDescent="0.2">
      <c r="A33" s="14"/>
      <c r="B33" s="27"/>
      <c r="C33" s="11"/>
    </row>
    <row r="34" spans="1:3" x14ac:dyDescent="0.2">
      <c r="A34" s="1" t="s">
        <v>22</v>
      </c>
      <c r="B34" s="27"/>
      <c r="C34" s="11"/>
    </row>
    <row r="35" spans="1:3" x14ac:dyDescent="0.2">
      <c r="A35" s="14"/>
      <c r="B35" s="27"/>
      <c r="C35" s="11"/>
    </row>
    <row r="36" spans="1:3" ht="34" x14ac:dyDescent="0.2">
      <c r="A36" s="14" t="s">
        <v>23</v>
      </c>
      <c r="B36" s="27">
        <v>-1725.829</v>
      </c>
      <c r="C36" s="16" t="s">
        <v>121</v>
      </c>
    </row>
    <row r="37" spans="1:3" x14ac:dyDescent="0.2">
      <c r="A37" s="14" t="s">
        <v>24</v>
      </c>
      <c r="B37" s="27"/>
      <c r="C37" s="11"/>
    </row>
    <row r="38" spans="1:3" x14ac:dyDescent="0.2">
      <c r="A38" s="14"/>
      <c r="B38" s="27"/>
      <c r="C38" s="11"/>
    </row>
    <row r="39" spans="1:3" ht="68" x14ac:dyDescent="0.2">
      <c r="A39" s="16" t="s">
        <v>122</v>
      </c>
      <c r="B39" s="27">
        <v>1500</v>
      </c>
      <c r="C39" s="82" t="s">
        <v>123</v>
      </c>
    </row>
    <row r="40" spans="1:3" ht="34" x14ac:dyDescent="0.2">
      <c r="A40" s="14" t="s">
        <v>124</v>
      </c>
      <c r="B40" s="27">
        <v>-5455.3429999999998</v>
      </c>
      <c r="C40" s="16" t="s">
        <v>125</v>
      </c>
    </row>
    <row r="41" spans="1:3" x14ac:dyDescent="0.2">
      <c r="A41" s="14" t="s">
        <v>27</v>
      </c>
      <c r="B41" s="27"/>
      <c r="C41" s="11"/>
    </row>
    <row r="42" spans="1:3" x14ac:dyDescent="0.2">
      <c r="A42" s="1" t="s">
        <v>28</v>
      </c>
      <c r="B42" s="27"/>
      <c r="C42" s="11"/>
    </row>
    <row r="43" spans="1:3" ht="34" x14ac:dyDescent="0.2">
      <c r="A43" s="83" t="s">
        <v>126</v>
      </c>
      <c r="B43" s="27">
        <v>-2097.7539999999999</v>
      </c>
      <c r="C43" s="16" t="s">
        <v>121</v>
      </c>
    </row>
    <row r="44" spans="1:3" ht="34" x14ac:dyDescent="0.2">
      <c r="A44" s="84" t="s">
        <v>127</v>
      </c>
      <c r="B44" s="27">
        <v>744.21100000000001</v>
      </c>
      <c r="C44" s="16" t="s">
        <v>121</v>
      </c>
    </row>
    <row r="45" spans="1:3" ht="34" x14ac:dyDescent="0.2">
      <c r="A45" s="83" t="s">
        <v>128</v>
      </c>
      <c r="B45" s="27">
        <v>300</v>
      </c>
      <c r="C45" s="16" t="s">
        <v>121</v>
      </c>
    </row>
    <row r="46" spans="1:3" ht="34" x14ac:dyDescent="0.2">
      <c r="A46" s="84" t="s">
        <v>129</v>
      </c>
      <c r="B46" s="27">
        <v>74.730999999999995</v>
      </c>
      <c r="C46" s="16" t="s">
        <v>121</v>
      </c>
    </row>
    <row r="47" spans="1:3" ht="34" x14ac:dyDescent="0.2">
      <c r="A47" s="84" t="s">
        <v>130</v>
      </c>
      <c r="B47" s="27">
        <v>50</v>
      </c>
      <c r="C47" s="16" t="s">
        <v>121</v>
      </c>
    </row>
    <row r="48" spans="1:3" ht="34" x14ac:dyDescent="0.2">
      <c r="A48" s="83" t="s">
        <v>131</v>
      </c>
      <c r="B48" s="27">
        <v>1217.4670000000001</v>
      </c>
      <c r="C48" s="16" t="s">
        <v>121</v>
      </c>
    </row>
    <row r="49" spans="1:3" x14ac:dyDescent="0.2">
      <c r="A49" s="14"/>
      <c r="B49" s="27"/>
      <c r="C49" s="11"/>
    </row>
    <row r="50" spans="1:3" x14ac:dyDescent="0.2">
      <c r="A50" s="14" t="s">
        <v>29</v>
      </c>
      <c r="B50" s="27"/>
      <c r="C50" s="16"/>
    </row>
    <row r="51" spans="1:3" x14ac:dyDescent="0.2">
      <c r="A51" s="14" t="s">
        <v>30</v>
      </c>
      <c r="B51" s="27"/>
      <c r="C51" s="11"/>
    </row>
    <row r="52" spans="1:3" x14ac:dyDescent="0.2">
      <c r="A52" s="14" t="s">
        <v>31</v>
      </c>
      <c r="B52" s="27"/>
      <c r="C52" s="16"/>
    </row>
    <row r="53" spans="1:3" ht="34" x14ac:dyDescent="0.2">
      <c r="A53" s="14" t="s">
        <v>32</v>
      </c>
      <c r="B53" s="27">
        <v>4543.0829999999996</v>
      </c>
      <c r="C53" s="16" t="s">
        <v>121</v>
      </c>
    </row>
    <row r="54" spans="1:3" x14ac:dyDescent="0.2">
      <c r="A54" s="14"/>
      <c r="B54" s="27"/>
      <c r="C54" s="11"/>
    </row>
    <row r="55" spans="1:3" ht="34" x14ac:dyDescent="0.2">
      <c r="A55" s="14" t="s">
        <v>33</v>
      </c>
      <c r="B55" s="27">
        <f>1763.1</f>
        <v>1763.1</v>
      </c>
      <c r="C55" s="16" t="s">
        <v>132</v>
      </c>
    </row>
    <row r="56" spans="1:3" x14ac:dyDescent="0.2">
      <c r="A56" s="14"/>
      <c r="B56" s="27"/>
      <c r="C56" s="11"/>
    </row>
    <row r="57" spans="1:3" x14ac:dyDescent="0.2">
      <c r="A57" s="14" t="s">
        <v>34</v>
      </c>
      <c r="B57" s="27">
        <f>SUM(B36:B55)</f>
        <v>913.66599999999971</v>
      </c>
      <c r="C57" s="11"/>
    </row>
    <row r="58" spans="1:3" x14ac:dyDescent="0.2">
      <c r="A58" s="29"/>
      <c r="B58" s="30"/>
      <c r="C58" s="31"/>
    </row>
    <row r="59" spans="1:3" ht="34" x14ac:dyDescent="0.2">
      <c r="A59" s="32" t="s">
        <v>15</v>
      </c>
      <c r="B59" s="33">
        <f>B32+B57</f>
        <v>12897.795999999998</v>
      </c>
      <c r="C59" s="34" t="s">
        <v>137</v>
      </c>
    </row>
    <row r="60" spans="1:3" x14ac:dyDescent="0.2">
      <c r="B60" s="10"/>
      <c r="C60" s="11"/>
    </row>
    <row r="61" spans="1:3" x14ac:dyDescent="0.2">
      <c r="B61" s="3"/>
      <c r="C61" s="10"/>
    </row>
    <row r="62" spans="1:3" x14ac:dyDescent="0.2">
      <c r="A62" s="35" t="s">
        <v>35</v>
      </c>
      <c r="B62" s="36">
        <f>ROUND((B20/B30),1)</f>
        <v>0.5</v>
      </c>
      <c r="C62" s="10"/>
    </row>
    <row r="63" spans="1:3" x14ac:dyDescent="0.2">
      <c r="A63" s="35" t="s">
        <v>36</v>
      </c>
      <c r="B63" s="36">
        <f>ROUND((B20/B32),1)</f>
        <v>4.5</v>
      </c>
      <c r="C63" s="10"/>
    </row>
    <row r="64" spans="1:3" x14ac:dyDescent="0.2">
      <c r="A64" s="35" t="s">
        <v>38</v>
      </c>
      <c r="B64" s="36">
        <f>ROUND((B20/B59),1)</f>
        <v>4.2</v>
      </c>
      <c r="C64" s="10"/>
    </row>
    <row r="67" spans="1:3" x14ac:dyDescent="0.2">
      <c r="A67" s="7" t="s">
        <v>39</v>
      </c>
      <c r="B67" s="8"/>
      <c r="C67" s="9"/>
    </row>
    <row r="68" spans="1:3" x14ac:dyDescent="0.2">
      <c r="C68" s="10"/>
    </row>
    <row r="69" spans="1:3" x14ac:dyDescent="0.2">
      <c r="A69" s="14" t="s">
        <v>133</v>
      </c>
    </row>
    <row r="70" spans="1:3" x14ac:dyDescent="0.2">
      <c r="A70" s="14" t="s">
        <v>134</v>
      </c>
    </row>
    <row r="71" spans="1:3" x14ac:dyDescent="0.2">
      <c r="A71" t="s">
        <v>135</v>
      </c>
    </row>
    <row r="72" spans="1:3" x14ac:dyDescent="0.2">
      <c r="A72" t="s">
        <v>136</v>
      </c>
    </row>
    <row r="73" spans="1:3" x14ac:dyDescent="0.2">
      <c r="C73" s="11"/>
    </row>
    <row r="74" spans="1:3" x14ac:dyDescent="0.2">
      <c r="A74" s="38"/>
      <c r="B74" s="38"/>
      <c r="C74" s="9"/>
    </row>
    <row r="75" spans="1:3" x14ac:dyDescent="0.2">
      <c r="C75" s="39"/>
    </row>
    <row r="76" spans="1:3" x14ac:dyDescent="0.2">
      <c r="C76" s="39"/>
    </row>
    <row r="77" spans="1:3" x14ac:dyDescent="0.2">
      <c r="B77" s="3" t="s">
        <v>3</v>
      </c>
    </row>
    <row r="78" spans="1:3" x14ac:dyDescent="0.2">
      <c r="B78" s="3"/>
    </row>
    <row r="79" spans="1:3" x14ac:dyDescent="0.2">
      <c r="B79" s="5" t="s">
        <v>5</v>
      </c>
    </row>
    <row r="80" spans="1:3" x14ac:dyDescent="0.2">
      <c r="B80" s="5"/>
    </row>
    <row r="81" spans="1:9" x14ac:dyDescent="0.2">
      <c r="B81" s="40">
        <v>45199</v>
      </c>
    </row>
    <row r="82" spans="1:9" x14ac:dyDescent="0.2">
      <c r="A82" s="2" t="s">
        <v>17</v>
      </c>
      <c r="B82" s="5"/>
    </row>
    <row r="83" spans="1:9" x14ac:dyDescent="0.2">
      <c r="A83" s="41"/>
      <c r="B83" s="5"/>
    </row>
    <row r="85" spans="1:9" ht="34" x14ac:dyDescent="0.2">
      <c r="A85" s="14" t="s">
        <v>45</v>
      </c>
      <c r="B85" s="15">
        <v>1882.664</v>
      </c>
      <c r="C85" s="16" t="s">
        <v>121</v>
      </c>
    </row>
    <row r="86" spans="1:9" ht="34" x14ac:dyDescent="0.2">
      <c r="A86" s="14" t="s">
        <v>46</v>
      </c>
      <c r="B86" s="15">
        <f>-51.985-845.58</f>
        <v>-897.56500000000005</v>
      </c>
      <c r="C86" s="16" t="s">
        <v>121</v>
      </c>
    </row>
    <row r="87" spans="1:9" x14ac:dyDescent="0.2">
      <c r="A87" t="s">
        <v>47</v>
      </c>
      <c r="B87" s="30"/>
      <c r="C87" s="16"/>
    </row>
    <row r="88" spans="1:9" x14ac:dyDescent="0.2">
      <c r="A88" s="2" t="s">
        <v>13</v>
      </c>
      <c r="B88" s="42">
        <f>SUM(B85:B87)</f>
        <v>985.09899999999993</v>
      </c>
    </row>
    <row r="91" spans="1:9" x14ac:dyDescent="0.2">
      <c r="A91" s="43" t="s">
        <v>48</v>
      </c>
    </row>
    <row r="95" spans="1:9" x14ac:dyDescent="0.2">
      <c r="E95" s="16"/>
      <c r="F95" s="16"/>
      <c r="G95" s="16"/>
      <c r="H95" s="16"/>
      <c r="I95" s="16"/>
    </row>
    <row r="98" spans="2:2" x14ac:dyDescent="0.2">
      <c r="B98" s="44"/>
    </row>
    <row r="99" spans="2:2" x14ac:dyDescent="0.2">
      <c r="B99" s="44"/>
    </row>
  </sheetData>
  <sheetProtection algorithmName="SHA-512" hashValue="8W9OEdtaLjtyO1kt4mjJenBb9P/FG7VN1GNtUaXanO+4hLfZiGyMHybqtQIkWN3DpVW1iHTeKSLwnAJTjKSwag==" saltValue="008c9aVMjLofu9tKfBJTZw==" spinCount="100000" sheet="1" objects="1" scenarios="1"/>
  <pageMargins left="0.7" right="0.7" top="0.75" bottom="0.75" header="0.3" footer="0.3"/>
  <pageSetup paperSize="9" scale="43" orientation="portrait" horizontalDpi="0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2DBAAD-5936-244D-AED2-F7B2491EBAAB}">
  <sheetPr>
    <pageSetUpPr fitToPage="1"/>
  </sheetPr>
  <dimension ref="A1:I97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138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45545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51" x14ac:dyDescent="0.2">
      <c r="A12" s="14" t="s">
        <v>8</v>
      </c>
      <c r="B12" s="15">
        <v>10000</v>
      </c>
      <c r="C12" s="16" t="s">
        <v>139</v>
      </c>
    </row>
    <row r="13" spans="1:3" x14ac:dyDescent="0.2">
      <c r="A13" s="14"/>
      <c r="B13" s="15"/>
      <c r="C13" s="16"/>
    </row>
    <row r="14" spans="1:3" ht="17" x14ac:dyDescent="0.2">
      <c r="A14" s="14" t="s">
        <v>140</v>
      </c>
      <c r="B14" s="85">
        <v>3100</v>
      </c>
      <c r="C14" s="16" t="s">
        <v>141</v>
      </c>
    </row>
    <row r="15" spans="1:3" x14ac:dyDescent="0.2">
      <c r="A15" s="14"/>
      <c r="B15" s="85"/>
      <c r="C15" s="16"/>
    </row>
    <row r="16" spans="1:3" ht="51" x14ac:dyDescent="0.2">
      <c r="A16" s="14" t="s">
        <v>142</v>
      </c>
      <c r="B16" s="17">
        <v>4200</v>
      </c>
      <c r="C16" s="16" t="s">
        <v>143</v>
      </c>
    </row>
    <row r="17" spans="1:3" x14ac:dyDescent="0.2">
      <c r="A17" s="14"/>
      <c r="B17" s="15"/>
      <c r="C17" s="16"/>
    </row>
    <row r="18" spans="1:3" x14ac:dyDescent="0.2">
      <c r="A18" s="1" t="s">
        <v>11</v>
      </c>
      <c r="B18" s="15">
        <f>SUM(B12:B16)</f>
        <v>17300</v>
      </c>
      <c r="C18" s="16"/>
    </row>
    <row r="19" spans="1:3" x14ac:dyDescent="0.2">
      <c r="A19" s="14"/>
      <c r="B19" s="15"/>
      <c r="C19" s="16"/>
    </row>
    <row r="20" spans="1:3" hidden="1" x14ac:dyDescent="0.2">
      <c r="A20" s="18" t="s">
        <v>12</v>
      </c>
      <c r="B20" s="15"/>
      <c r="C20" s="16"/>
    </row>
    <row r="21" spans="1:3" hidden="1" x14ac:dyDescent="0.2">
      <c r="A21" s="14"/>
      <c r="B21" s="15"/>
      <c r="C21" s="16"/>
    </row>
    <row r="22" spans="1:3" hidden="1" x14ac:dyDescent="0.2">
      <c r="A22" s="14"/>
      <c r="B22" s="15"/>
      <c r="C22" s="16"/>
    </row>
    <row r="23" spans="1:3" hidden="1" x14ac:dyDescent="0.2">
      <c r="A23" s="14"/>
      <c r="B23" s="15"/>
      <c r="C23" s="16"/>
    </row>
    <row r="24" spans="1:3" x14ac:dyDescent="0.2">
      <c r="A24" s="4"/>
      <c r="B24" s="10"/>
    </row>
    <row r="25" spans="1:3" x14ac:dyDescent="0.2">
      <c r="A25" s="19" t="s">
        <v>14</v>
      </c>
      <c r="B25" s="20">
        <f>B18</f>
        <v>17300</v>
      </c>
      <c r="C25" s="21"/>
    </row>
    <row r="26" spans="1:3" x14ac:dyDescent="0.2">
      <c r="A26" s="2"/>
    </row>
    <row r="27" spans="1:3" x14ac:dyDescent="0.2">
      <c r="A27" s="2"/>
    </row>
    <row r="28" spans="1:3" x14ac:dyDescent="0.2">
      <c r="A28" s="7" t="s">
        <v>15</v>
      </c>
      <c r="B28" s="7"/>
      <c r="C28" s="22"/>
    </row>
    <row r="29" spans="1:3" x14ac:dyDescent="0.2">
      <c r="A29" s="2" t="s">
        <v>16</v>
      </c>
      <c r="B29" s="3"/>
      <c r="C29" s="23"/>
    </row>
    <row r="30" spans="1:3" x14ac:dyDescent="0.2">
      <c r="A30" s="12">
        <v>45291</v>
      </c>
      <c r="B30" s="24"/>
      <c r="C30" s="24"/>
    </row>
    <row r="31" spans="1:3" x14ac:dyDescent="0.2">
      <c r="A31" s="13"/>
      <c r="B31" s="25"/>
      <c r="C31" s="24"/>
    </row>
    <row r="32" spans="1:3" x14ac:dyDescent="0.2">
      <c r="A32" s="2" t="s">
        <v>17</v>
      </c>
      <c r="B32" s="24"/>
      <c r="C32" s="24"/>
    </row>
    <row r="33" spans="1:3" x14ac:dyDescent="0.2">
      <c r="A33" s="26"/>
      <c r="B33" s="24"/>
      <c r="C33" s="26"/>
    </row>
    <row r="34" spans="1:3" x14ac:dyDescent="0.2">
      <c r="A34" s="13"/>
      <c r="B34" s="24"/>
      <c r="C34" s="24"/>
    </row>
    <row r="35" spans="1:3" ht="17" x14ac:dyDescent="0.2">
      <c r="A35" s="14" t="s">
        <v>18</v>
      </c>
      <c r="B35" s="27">
        <v>8300</v>
      </c>
      <c r="C35" s="16" t="s">
        <v>141</v>
      </c>
    </row>
    <row r="36" spans="1:3" x14ac:dyDescent="0.2">
      <c r="A36" s="14" t="s">
        <v>20</v>
      </c>
      <c r="B36" s="27"/>
      <c r="C36" s="16"/>
    </row>
    <row r="37" spans="1:3" ht="51" x14ac:dyDescent="0.2">
      <c r="A37" s="1" t="s">
        <v>21</v>
      </c>
      <c r="B37" s="27">
        <f>4300-716.67</f>
        <v>3583.33</v>
      </c>
      <c r="C37" s="16" t="s">
        <v>144</v>
      </c>
    </row>
    <row r="38" spans="1:3" x14ac:dyDescent="0.2">
      <c r="A38" s="14"/>
      <c r="B38" s="27"/>
      <c r="C38" s="11"/>
    </row>
    <row r="39" spans="1:3" x14ac:dyDescent="0.2">
      <c r="A39" s="1" t="s">
        <v>22</v>
      </c>
      <c r="B39" s="27"/>
      <c r="C39" s="11"/>
    </row>
    <row r="40" spans="1:3" x14ac:dyDescent="0.2">
      <c r="A40" s="14"/>
      <c r="B40" s="27"/>
      <c r="C40" s="11"/>
    </row>
    <row r="41" spans="1:3" x14ac:dyDescent="0.2">
      <c r="A41" s="14" t="s">
        <v>23</v>
      </c>
      <c r="B41" s="27"/>
      <c r="C41" s="16"/>
    </row>
    <row r="42" spans="1:3" x14ac:dyDescent="0.2">
      <c r="A42" s="14" t="s">
        <v>24</v>
      </c>
      <c r="B42" s="27"/>
      <c r="C42" s="11"/>
    </row>
    <row r="43" spans="1:3" x14ac:dyDescent="0.2">
      <c r="A43" s="14"/>
      <c r="B43" s="27"/>
      <c r="C43" s="11"/>
    </row>
    <row r="44" spans="1:3" x14ac:dyDescent="0.2">
      <c r="A44" s="14" t="s">
        <v>25</v>
      </c>
      <c r="B44" s="27"/>
      <c r="C44" s="11"/>
    </row>
    <row r="45" spans="1:3" x14ac:dyDescent="0.2">
      <c r="A45" s="14" t="s">
        <v>26</v>
      </c>
      <c r="B45" s="27"/>
      <c r="C45" s="16"/>
    </row>
    <row r="46" spans="1:3" x14ac:dyDescent="0.2">
      <c r="A46" s="14" t="s">
        <v>27</v>
      </c>
      <c r="B46" s="27"/>
      <c r="C46" s="11"/>
    </row>
    <row r="47" spans="1:3" x14ac:dyDescent="0.2">
      <c r="A47" s="14" t="s">
        <v>28</v>
      </c>
      <c r="B47" s="27"/>
      <c r="C47" s="11"/>
    </row>
    <row r="48" spans="1:3" x14ac:dyDescent="0.2">
      <c r="A48" s="14"/>
      <c r="B48" s="27"/>
      <c r="C48" s="11"/>
    </row>
    <row r="49" spans="1:3" x14ac:dyDescent="0.2">
      <c r="A49" s="14" t="s">
        <v>29</v>
      </c>
      <c r="B49" s="27"/>
      <c r="C49" s="16"/>
    </row>
    <row r="50" spans="1:3" x14ac:dyDescent="0.2">
      <c r="A50" s="14" t="s">
        <v>30</v>
      </c>
      <c r="B50" s="27"/>
      <c r="C50" s="11"/>
    </row>
    <row r="51" spans="1:3" x14ac:dyDescent="0.2">
      <c r="A51" s="14" t="s">
        <v>31</v>
      </c>
      <c r="B51" s="27"/>
      <c r="C51" s="16"/>
    </row>
    <row r="52" spans="1:3" x14ac:dyDescent="0.2">
      <c r="A52" s="14" t="s">
        <v>32</v>
      </c>
      <c r="B52" s="27"/>
      <c r="C52" s="16"/>
    </row>
    <row r="53" spans="1:3" x14ac:dyDescent="0.2">
      <c r="A53" s="14"/>
      <c r="B53" s="27"/>
      <c r="C53" s="11"/>
    </row>
    <row r="54" spans="1:3" ht="34" x14ac:dyDescent="0.2">
      <c r="A54" s="14" t="s">
        <v>33</v>
      </c>
      <c r="B54" s="27">
        <v>716.67</v>
      </c>
      <c r="C54" s="16" t="s">
        <v>145</v>
      </c>
    </row>
    <row r="55" spans="1:3" x14ac:dyDescent="0.2">
      <c r="A55" s="14"/>
      <c r="B55" s="27"/>
      <c r="C55" s="11"/>
    </row>
    <row r="56" spans="1:3" x14ac:dyDescent="0.2">
      <c r="A56" s="14" t="s">
        <v>34</v>
      </c>
      <c r="B56" s="27">
        <f>SUM(B41:B54)</f>
        <v>716.67</v>
      </c>
      <c r="C56" s="11"/>
    </row>
    <row r="57" spans="1:3" x14ac:dyDescent="0.2">
      <c r="A57" s="29"/>
      <c r="B57" s="30"/>
      <c r="C57" s="31"/>
    </row>
    <row r="58" spans="1:3" ht="17" x14ac:dyDescent="0.2">
      <c r="A58" s="32" t="s">
        <v>15</v>
      </c>
      <c r="B58" s="33">
        <f>B37+B56</f>
        <v>4300</v>
      </c>
      <c r="C58" s="34" t="s">
        <v>141</v>
      </c>
    </row>
    <row r="59" spans="1:3" x14ac:dyDescent="0.2">
      <c r="B59" s="10"/>
      <c r="C59" s="11"/>
    </row>
    <row r="60" spans="1:3" x14ac:dyDescent="0.2">
      <c r="B60" s="3"/>
      <c r="C60" s="10"/>
    </row>
    <row r="61" spans="1:3" x14ac:dyDescent="0.2">
      <c r="A61" s="35" t="s">
        <v>35</v>
      </c>
      <c r="B61" s="36">
        <f>ROUND((B25/B35),1)</f>
        <v>2.1</v>
      </c>
      <c r="C61" s="10"/>
    </row>
    <row r="62" spans="1:3" x14ac:dyDescent="0.2">
      <c r="A62" s="35" t="s">
        <v>36</v>
      </c>
      <c r="B62" s="36">
        <f>ROUND((B25/B37),1)</f>
        <v>4.8</v>
      </c>
      <c r="C62" s="10"/>
    </row>
    <row r="63" spans="1:3" x14ac:dyDescent="0.2">
      <c r="A63" s="35" t="s">
        <v>38</v>
      </c>
      <c r="B63" s="36">
        <f>ROUND((B25/B58),1)</f>
        <v>4</v>
      </c>
      <c r="C63" s="10"/>
    </row>
    <row r="66" spans="1:3" x14ac:dyDescent="0.2">
      <c r="A66" s="7" t="s">
        <v>39</v>
      </c>
      <c r="B66" s="8"/>
      <c r="C66" s="9"/>
    </row>
    <row r="67" spans="1:3" x14ac:dyDescent="0.2">
      <c r="C67" s="10"/>
    </row>
    <row r="68" spans="1:3" x14ac:dyDescent="0.2">
      <c r="A68" s="14" t="s">
        <v>146</v>
      </c>
    </row>
    <row r="69" spans="1:3" x14ac:dyDescent="0.2">
      <c r="A69" t="s">
        <v>147</v>
      </c>
    </row>
    <row r="70" spans="1:3" x14ac:dyDescent="0.2">
      <c r="A70" s="14" t="s">
        <v>148</v>
      </c>
    </row>
    <row r="71" spans="1:3" x14ac:dyDescent="0.2">
      <c r="C71" s="11"/>
    </row>
    <row r="72" spans="1:3" x14ac:dyDescent="0.2">
      <c r="A72" s="38"/>
      <c r="B72" s="38"/>
      <c r="C72" s="9"/>
    </row>
    <row r="73" spans="1:3" x14ac:dyDescent="0.2">
      <c r="C73" s="39"/>
    </row>
    <row r="74" spans="1:3" x14ac:dyDescent="0.2">
      <c r="C74" s="39"/>
    </row>
    <row r="75" spans="1:3" hidden="1" x14ac:dyDescent="0.2">
      <c r="B75" s="3" t="s">
        <v>3</v>
      </c>
    </row>
    <row r="76" spans="1:3" hidden="1" x14ac:dyDescent="0.2">
      <c r="B76" s="3"/>
    </row>
    <row r="77" spans="1:3" hidden="1" x14ac:dyDescent="0.2">
      <c r="B77" s="5" t="s">
        <v>5</v>
      </c>
    </row>
    <row r="78" spans="1:3" hidden="1" x14ac:dyDescent="0.2">
      <c r="B78" s="5"/>
    </row>
    <row r="79" spans="1:3" hidden="1" x14ac:dyDescent="0.2">
      <c r="B79" s="40" t="s">
        <v>78</v>
      </c>
    </row>
    <row r="80" spans="1:3" hidden="1" x14ac:dyDescent="0.2">
      <c r="A80" s="2" t="s">
        <v>17</v>
      </c>
      <c r="B80" s="5"/>
    </row>
    <row r="81" spans="1:9" hidden="1" x14ac:dyDescent="0.2">
      <c r="A81" s="41"/>
      <c r="B81" s="5"/>
    </row>
    <row r="82" spans="1:9" hidden="1" x14ac:dyDescent="0.2"/>
    <row r="83" spans="1:9" ht="17" hidden="1" x14ac:dyDescent="0.2">
      <c r="A83" s="14" t="s">
        <v>45</v>
      </c>
      <c r="B83" s="15">
        <v>0</v>
      </c>
      <c r="C83" s="16" t="s">
        <v>79</v>
      </c>
    </row>
    <row r="84" spans="1:9" hidden="1" x14ac:dyDescent="0.2">
      <c r="A84" s="14" t="s">
        <v>46</v>
      </c>
      <c r="B84" s="15"/>
      <c r="C84" s="16"/>
    </row>
    <row r="85" spans="1:9" hidden="1" x14ac:dyDescent="0.2">
      <c r="A85" t="s">
        <v>47</v>
      </c>
      <c r="B85" s="30"/>
      <c r="C85" s="16"/>
    </row>
    <row r="86" spans="1:9" hidden="1" x14ac:dyDescent="0.2">
      <c r="A86" s="2" t="s">
        <v>56</v>
      </c>
      <c r="B86" s="42">
        <f>SUM(B83:B85)</f>
        <v>0</v>
      </c>
    </row>
    <row r="89" spans="1:9" x14ac:dyDescent="0.2">
      <c r="A89" s="43" t="s">
        <v>48</v>
      </c>
    </row>
    <row r="93" spans="1:9" x14ac:dyDescent="0.2">
      <c r="E93" s="16"/>
      <c r="F93" s="16"/>
      <c r="G93" s="16"/>
      <c r="H93" s="16"/>
      <c r="I93" s="16"/>
    </row>
    <row r="96" spans="1:9" x14ac:dyDescent="0.2">
      <c r="B96" s="44"/>
    </row>
    <row r="97" spans="2:2" x14ac:dyDescent="0.2">
      <c r="B97" s="44"/>
    </row>
  </sheetData>
  <sheetProtection algorithmName="SHA-512" hashValue="C3fTVUWmEb8fd/ujHFJMtPCuIPGCmQGoDjl7YoW/kyvCx173dorkSkjiSeRMPy+DblljtUbTPPV+PkMtPQ9UBA==" saltValue="LpYbP/OOdUReN27/NCQQdQ==" spinCount="100000" sheet="1" objects="1" scenarios="1"/>
  <pageMargins left="0.7" right="0.7" top="0.75" bottom="0.75" header="0.3" footer="0.3"/>
  <pageSetup paperSize="9" scale="60" orientation="portrait" horizontalDpi="0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E2A16-5E76-DA4A-992C-C2B04288B36F}">
  <sheetPr>
    <pageSetUpPr fitToPage="1"/>
  </sheetPr>
  <dimension ref="A1:I99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149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45580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17" x14ac:dyDescent="0.2">
      <c r="A12" s="14" t="s">
        <v>53</v>
      </c>
      <c r="B12" s="15">
        <v>60400</v>
      </c>
      <c r="C12" s="16" t="s">
        <v>150</v>
      </c>
    </row>
    <row r="13" spans="1:3" x14ac:dyDescent="0.2">
      <c r="A13" s="14"/>
      <c r="B13" s="15"/>
      <c r="C13" s="16"/>
    </row>
    <row r="14" spans="1:3" x14ac:dyDescent="0.2">
      <c r="A14" s="1" t="s">
        <v>67</v>
      </c>
      <c r="B14" s="15"/>
      <c r="C14" s="16"/>
    </row>
    <row r="15" spans="1:3" ht="17" x14ac:dyDescent="0.2">
      <c r="A15" s="48">
        <v>0.7</v>
      </c>
      <c r="B15" s="15"/>
      <c r="C15" s="16" t="s">
        <v>150</v>
      </c>
    </row>
    <row r="16" spans="1:3" x14ac:dyDescent="0.2">
      <c r="A16" s="48"/>
      <c r="B16" s="15"/>
      <c r="C16" s="16"/>
    </row>
    <row r="17" spans="1:3" x14ac:dyDescent="0.2">
      <c r="A17" s="86" t="s">
        <v>69</v>
      </c>
      <c r="B17" s="15">
        <f>B12/A15</f>
        <v>86285.71428571429</v>
      </c>
      <c r="C17" s="16"/>
    </row>
    <row r="18" spans="1:3" x14ac:dyDescent="0.2">
      <c r="A18" s="14"/>
      <c r="B18" s="15"/>
      <c r="C18" s="16"/>
    </row>
    <row r="19" spans="1:3" x14ac:dyDescent="0.2">
      <c r="A19" s="18" t="s">
        <v>12</v>
      </c>
      <c r="B19" s="15"/>
      <c r="C19" s="16"/>
    </row>
    <row r="20" spans="1:3" x14ac:dyDescent="0.2">
      <c r="A20" s="14"/>
      <c r="B20" s="15"/>
      <c r="C20" s="16"/>
    </row>
    <row r="21" spans="1:3" ht="17" x14ac:dyDescent="0.2">
      <c r="A21" s="14" t="s">
        <v>151</v>
      </c>
      <c r="B21" s="15">
        <f>-B88</f>
        <v>47300</v>
      </c>
      <c r="C21" s="16" t="s">
        <v>152</v>
      </c>
    </row>
    <row r="22" spans="1:3" x14ac:dyDescent="0.2">
      <c r="A22" s="14"/>
      <c r="B22" s="15"/>
      <c r="C22" s="16"/>
    </row>
    <row r="23" spans="1:3" x14ac:dyDescent="0.2">
      <c r="A23" s="4"/>
      <c r="B23" s="10"/>
    </row>
    <row r="24" spans="1:3" x14ac:dyDescent="0.2">
      <c r="A24" s="19" t="s">
        <v>14</v>
      </c>
      <c r="B24" s="20">
        <f>B17-B88</f>
        <v>133585.71428571429</v>
      </c>
      <c r="C24" s="21"/>
    </row>
    <row r="25" spans="1:3" x14ac:dyDescent="0.2">
      <c r="A25" s="2"/>
    </row>
    <row r="26" spans="1:3" x14ac:dyDescent="0.2">
      <c r="A26" s="2"/>
    </row>
    <row r="27" spans="1:3" x14ac:dyDescent="0.2">
      <c r="A27" s="7" t="s">
        <v>15</v>
      </c>
      <c r="B27" s="7"/>
      <c r="C27" s="22"/>
    </row>
    <row r="28" spans="1:3" x14ac:dyDescent="0.2">
      <c r="A28" s="2" t="s">
        <v>16</v>
      </c>
      <c r="B28" s="3"/>
      <c r="C28" s="23"/>
    </row>
    <row r="29" spans="1:3" x14ac:dyDescent="0.2">
      <c r="A29" s="12">
        <v>45290</v>
      </c>
      <c r="B29" s="24"/>
      <c r="C29" s="24"/>
    </row>
    <row r="30" spans="1:3" x14ac:dyDescent="0.2">
      <c r="A30" s="13"/>
      <c r="B30" s="25"/>
      <c r="C30" s="24"/>
    </row>
    <row r="31" spans="1:3" x14ac:dyDescent="0.2">
      <c r="A31" s="2" t="s">
        <v>17</v>
      </c>
      <c r="B31" s="24"/>
      <c r="C31" s="24"/>
    </row>
    <row r="32" spans="1:3" x14ac:dyDescent="0.2">
      <c r="A32" s="26"/>
      <c r="B32" s="24"/>
      <c r="C32" s="26"/>
    </row>
    <row r="33" spans="1:3" x14ac:dyDescent="0.2">
      <c r="A33" s="13"/>
      <c r="B33" s="24"/>
      <c r="C33" s="24"/>
    </row>
    <row r="34" spans="1:3" ht="17" x14ac:dyDescent="0.2">
      <c r="A34" s="14" t="s">
        <v>18</v>
      </c>
      <c r="B34" s="27">
        <v>855400</v>
      </c>
      <c r="C34" s="16" t="s">
        <v>152</v>
      </c>
    </row>
    <row r="35" spans="1:3" ht="17" x14ac:dyDescent="0.2">
      <c r="A35" s="14" t="s">
        <v>153</v>
      </c>
      <c r="B35" s="87">
        <v>-32900</v>
      </c>
      <c r="C35" s="16" t="s">
        <v>152</v>
      </c>
    </row>
    <row r="36" spans="1:3" x14ac:dyDescent="0.2">
      <c r="A36" s="1" t="s">
        <v>154</v>
      </c>
      <c r="B36" s="27">
        <f>B34+B35</f>
        <v>822500</v>
      </c>
      <c r="C36" s="16"/>
    </row>
    <row r="37" spans="1:3" x14ac:dyDescent="0.2">
      <c r="A37" s="14" t="s">
        <v>20</v>
      </c>
      <c r="B37" s="27"/>
      <c r="C37" s="16"/>
    </row>
    <row r="38" spans="1:3" ht="17" x14ac:dyDescent="0.2">
      <c r="A38" s="14" t="s">
        <v>21</v>
      </c>
      <c r="B38" s="27">
        <v>5700</v>
      </c>
      <c r="C38" s="16" t="s">
        <v>152</v>
      </c>
    </row>
    <row r="39" spans="1:3" ht="17" x14ac:dyDescent="0.2">
      <c r="A39" s="14" t="s">
        <v>155</v>
      </c>
      <c r="B39" s="87">
        <v>7100</v>
      </c>
      <c r="C39" s="16" t="s">
        <v>152</v>
      </c>
    </row>
    <row r="40" spans="1:3" x14ac:dyDescent="0.2">
      <c r="A40" s="1" t="s">
        <v>156</v>
      </c>
      <c r="B40" s="27">
        <f>B38+B39</f>
        <v>12800</v>
      </c>
      <c r="C40" s="11"/>
    </row>
    <row r="41" spans="1:3" x14ac:dyDescent="0.2">
      <c r="A41" s="14"/>
      <c r="B41" s="27"/>
      <c r="C41" s="11"/>
    </row>
    <row r="42" spans="1:3" x14ac:dyDescent="0.2">
      <c r="A42" s="1" t="s">
        <v>22</v>
      </c>
      <c r="B42" s="27"/>
      <c r="C42" s="11"/>
    </row>
    <row r="43" spans="1:3" x14ac:dyDescent="0.2">
      <c r="A43" s="14"/>
      <c r="B43" s="27"/>
      <c r="C43" s="11"/>
    </row>
    <row r="44" spans="1:3" x14ac:dyDescent="0.2">
      <c r="A44" s="14" t="s">
        <v>23</v>
      </c>
      <c r="B44" s="27"/>
      <c r="C44" s="16"/>
    </row>
    <row r="45" spans="1:3" x14ac:dyDescent="0.2">
      <c r="A45" s="14" t="s">
        <v>24</v>
      </c>
      <c r="B45" s="27"/>
      <c r="C45" s="11"/>
    </row>
    <row r="46" spans="1:3" x14ac:dyDescent="0.2">
      <c r="A46" s="14"/>
      <c r="B46" s="27"/>
      <c r="C46" s="11"/>
    </row>
    <row r="47" spans="1:3" x14ac:dyDescent="0.2">
      <c r="A47" s="14" t="s">
        <v>25</v>
      </c>
      <c r="B47" s="27"/>
      <c r="C47" s="11"/>
    </row>
    <row r="48" spans="1:3" x14ac:dyDescent="0.2">
      <c r="A48" s="14" t="s">
        <v>26</v>
      </c>
      <c r="B48" s="27"/>
      <c r="C48" s="16"/>
    </row>
    <row r="49" spans="1:3" x14ac:dyDescent="0.2">
      <c r="A49" s="14" t="s">
        <v>27</v>
      </c>
      <c r="B49" s="27"/>
      <c r="C49" s="11"/>
    </row>
    <row r="50" spans="1:3" x14ac:dyDescent="0.2">
      <c r="A50" s="14" t="s">
        <v>28</v>
      </c>
      <c r="B50" s="27"/>
      <c r="C50" s="11"/>
    </row>
    <row r="51" spans="1:3" x14ac:dyDescent="0.2">
      <c r="A51" s="14"/>
      <c r="B51" s="27"/>
      <c r="C51" s="11"/>
    </row>
    <row r="52" spans="1:3" x14ac:dyDescent="0.2">
      <c r="A52" s="14" t="s">
        <v>29</v>
      </c>
      <c r="B52" s="27"/>
      <c r="C52" s="16"/>
    </row>
    <row r="53" spans="1:3" x14ac:dyDescent="0.2">
      <c r="A53" s="14" t="s">
        <v>30</v>
      </c>
      <c r="B53" s="27"/>
      <c r="C53" s="11"/>
    </row>
    <row r="54" spans="1:3" x14ac:dyDescent="0.2">
      <c r="A54" s="14" t="s">
        <v>31</v>
      </c>
      <c r="B54" s="27"/>
      <c r="C54" s="16"/>
    </row>
    <row r="55" spans="1:3" ht="17" x14ac:dyDescent="0.2">
      <c r="A55" s="14" t="s">
        <v>32</v>
      </c>
      <c r="B55" s="27">
        <v>1100</v>
      </c>
      <c r="C55" s="16" t="s">
        <v>152</v>
      </c>
    </row>
    <row r="56" spans="1:3" x14ac:dyDescent="0.2">
      <c r="A56" s="14"/>
      <c r="B56" s="27"/>
      <c r="C56" s="11"/>
    </row>
    <row r="57" spans="1:3" ht="17" x14ac:dyDescent="0.2">
      <c r="A57" s="14" t="s">
        <v>33</v>
      </c>
      <c r="B57" s="27">
        <v>12000</v>
      </c>
      <c r="C57" s="16" t="s">
        <v>152</v>
      </c>
    </row>
    <row r="58" spans="1:3" x14ac:dyDescent="0.2">
      <c r="A58" s="14"/>
      <c r="B58" s="27"/>
      <c r="C58" s="11"/>
    </row>
    <row r="59" spans="1:3" x14ac:dyDescent="0.2">
      <c r="A59" s="14" t="s">
        <v>34</v>
      </c>
      <c r="B59" s="27">
        <f>SUM(B44:B57)</f>
        <v>13100</v>
      </c>
      <c r="C59" s="11"/>
    </row>
    <row r="60" spans="1:3" x14ac:dyDescent="0.2">
      <c r="A60" s="29"/>
      <c r="B60" s="30"/>
      <c r="C60" s="31"/>
    </row>
    <row r="61" spans="1:3" x14ac:dyDescent="0.2">
      <c r="A61" s="32" t="s">
        <v>15</v>
      </c>
      <c r="B61" s="33">
        <f>B40+B59</f>
        <v>25900</v>
      </c>
      <c r="C61" s="46"/>
    </row>
    <row r="62" spans="1:3" x14ac:dyDescent="0.2">
      <c r="B62" s="10"/>
      <c r="C62" s="11"/>
    </row>
    <row r="63" spans="1:3" x14ac:dyDescent="0.2">
      <c r="B63" s="3"/>
      <c r="C63" s="10"/>
    </row>
    <row r="64" spans="1:3" x14ac:dyDescent="0.2">
      <c r="A64" s="35" t="s">
        <v>35</v>
      </c>
      <c r="B64" s="36">
        <f>ROUND((B24/B36),1)</f>
        <v>0.2</v>
      </c>
      <c r="C64" s="10"/>
    </row>
    <row r="65" spans="1:3" x14ac:dyDescent="0.2">
      <c r="A65" s="35" t="s">
        <v>36</v>
      </c>
      <c r="B65" s="36">
        <f>ROUND((B24/B40),1)</f>
        <v>10.4</v>
      </c>
      <c r="C65" s="10"/>
    </row>
    <row r="66" spans="1:3" x14ac:dyDescent="0.2">
      <c r="A66" s="35" t="s">
        <v>38</v>
      </c>
      <c r="B66" s="36">
        <f>ROUND((B24/B61),1)</f>
        <v>5.2</v>
      </c>
      <c r="C66" s="10"/>
    </row>
    <row r="69" spans="1:3" x14ac:dyDescent="0.2">
      <c r="A69" s="7" t="s">
        <v>39</v>
      </c>
      <c r="B69" s="8"/>
      <c r="C69" s="9"/>
    </row>
    <row r="70" spans="1:3" x14ac:dyDescent="0.2">
      <c r="C70" s="10"/>
    </row>
    <row r="71" spans="1:3" x14ac:dyDescent="0.2">
      <c r="A71" s="14" t="s">
        <v>157</v>
      </c>
    </row>
    <row r="72" spans="1:3" x14ac:dyDescent="0.2">
      <c r="A72" s="14" t="s">
        <v>158</v>
      </c>
    </row>
    <row r="73" spans="1:3" x14ac:dyDescent="0.2">
      <c r="C73" s="11"/>
    </row>
    <row r="74" spans="1:3" x14ac:dyDescent="0.2">
      <c r="A74" s="38"/>
      <c r="B74" s="38"/>
      <c r="C74" s="9"/>
    </row>
    <row r="75" spans="1:3" x14ac:dyDescent="0.2">
      <c r="C75" s="39"/>
    </row>
    <row r="76" spans="1:3" x14ac:dyDescent="0.2">
      <c r="C76" s="39"/>
    </row>
    <row r="77" spans="1:3" x14ac:dyDescent="0.2">
      <c r="B77" s="3" t="s">
        <v>3</v>
      </c>
    </row>
    <row r="78" spans="1:3" x14ac:dyDescent="0.2">
      <c r="B78" s="3"/>
    </row>
    <row r="79" spans="1:3" x14ac:dyDescent="0.2">
      <c r="B79" s="5" t="s">
        <v>5</v>
      </c>
    </row>
    <row r="80" spans="1:3" x14ac:dyDescent="0.2">
      <c r="B80" s="5"/>
    </row>
    <row r="81" spans="1:9" x14ac:dyDescent="0.2">
      <c r="B81" s="40">
        <v>45291</v>
      </c>
    </row>
    <row r="82" spans="1:9" x14ac:dyDescent="0.2">
      <c r="A82" s="2" t="s">
        <v>17</v>
      </c>
      <c r="B82" s="5"/>
    </row>
    <row r="83" spans="1:9" x14ac:dyDescent="0.2">
      <c r="A83" s="41"/>
      <c r="B83" s="5"/>
    </row>
    <row r="85" spans="1:9" ht="17" x14ac:dyDescent="0.2">
      <c r="A85" s="14" t="s">
        <v>45</v>
      </c>
      <c r="B85" s="15">
        <v>6700</v>
      </c>
      <c r="C85" s="16" t="s">
        <v>152</v>
      </c>
    </row>
    <row r="86" spans="1:9" ht="17" x14ac:dyDescent="0.2">
      <c r="A86" s="14" t="s">
        <v>46</v>
      </c>
      <c r="B86" s="15">
        <v>-13800</v>
      </c>
      <c r="C86" s="16" t="s">
        <v>152</v>
      </c>
    </row>
    <row r="87" spans="1:9" ht="17" x14ac:dyDescent="0.2">
      <c r="A87" t="s">
        <v>47</v>
      </c>
      <c r="B87" s="17">
        <f>-8400-31800</f>
        <v>-40200</v>
      </c>
      <c r="C87" s="16" t="s">
        <v>152</v>
      </c>
    </row>
    <row r="88" spans="1:9" x14ac:dyDescent="0.2">
      <c r="A88" s="2" t="s">
        <v>56</v>
      </c>
      <c r="B88" s="42">
        <f>SUM(B85:B87)</f>
        <v>-47300</v>
      </c>
    </row>
    <row r="91" spans="1:9" x14ac:dyDescent="0.2">
      <c r="A91" s="43" t="s">
        <v>48</v>
      </c>
    </row>
    <row r="95" spans="1:9" x14ac:dyDescent="0.2">
      <c r="E95" s="16"/>
      <c r="F95" s="16"/>
      <c r="G95" s="16"/>
      <c r="H95" s="16"/>
      <c r="I95" s="16"/>
    </row>
    <row r="98" spans="2:2" x14ac:dyDescent="0.2">
      <c r="B98" s="44"/>
    </row>
    <row r="99" spans="2:2" x14ac:dyDescent="0.2">
      <c r="B99" s="44"/>
    </row>
  </sheetData>
  <sheetProtection algorithmName="SHA-512" hashValue="Hhly0fM4HdJy+XaaaJn5wnzdateRWnvvkASC4Pb4NGUEiDfzCb/T6RBYMPoh7D5ZlesMuCjMEX3m2AAd2fgHPQ==" saltValue="nWIrE3ODcDgmlHf1QLvwXQ==" spinCount="100000" sheet="1" objects="1" scenarios="1"/>
  <pageMargins left="0.7" right="0.7" top="0.75" bottom="0.75" header="0.3" footer="0.3"/>
  <pageSetup paperSize="9" scale="53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Enterprise Software Sys 100124</vt:lpstr>
      <vt:lpstr>CMAC Group 120224</vt:lpstr>
      <vt:lpstr>Bishopsgate Holdco 150224</vt:lpstr>
      <vt:lpstr>Noel Topco 200224</vt:lpstr>
      <vt:lpstr>York Pullman Bus Company 230224</vt:lpstr>
      <vt:lpstr>Channelports CustomsPro 110424</vt:lpstr>
      <vt:lpstr>Project Lafite Topco 160824</vt:lpstr>
      <vt:lpstr>Autotrak Portable Road 100924</vt:lpstr>
      <vt:lpstr>Menzies Distribution 151024</vt:lpstr>
      <vt:lpstr>Atlas Topco 071124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Constantine Mossios</dc:creator>
  <cp:lastModifiedBy>Constantine Mossios</cp:lastModifiedBy>
  <dcterms:created xsi:type="dcterms:W3CDTF">2025-05-23T14:00:50Z</dcterms:created>
  <dcterms:modified xsi:type="dcterms:W3CDTF">2025-05-23T15:40:58Z</dcterms:modified>
</cp:coreProperties>
</file>