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Financials (excl. banks)/"/>
    </mc:Choice>
  </mc:AlternateContent>
  <xr:revisionPtr revIDLastSave="0" documentId="13_ncr:1_{593CF760-791D-6A4D-AB29-8F50991BA345}" xr6:coauthVersionLast="47" xr6:coauthVersionMax="47" xr10:uidLastSave="{00000000-0000-0000-0000-000000000000}"/>
  <workbookProtection workbookAlgorithmName="SHA-512" workbookHashValue="2po8hOWTIAdPaG9meEBP6Wnj2IyWwPj5ZempqtgICNDGxN479UT9EySuVsIpcfOL6FeRBx2f1LpgF0oL+XoQmg==" workbookSaltValue="QnwICFHq3eI8kuBCT6GybQ==" workbookSpinCount="100000" lockStructure="1"/>
  <bookViews>
    <workbookView xWindow="1980" yWindow="2500" windowWidth="26440" windowHeight="14260" xr2:uid="{607C204D-4761-E04C-B8FE-98B6013DFB9C}"/>
  </bookViews>
  <sheets>
    <sheet name="Willow Topco 190124" sheetId="1" r:id="rId1"/>
    <sheet name="Imagine Property Group 281024" sheetId="2" r:id="rId2"/>
    <sheet name="Haslams Estate Agents 2810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3" l="1"/>
  <c r="B23" i="3"/>
  <c r="B16" i="3"/>
  <c r="B56" i="2"/>
  <c r="B23" i="2"/>
  <c r="B16" i="2"/>
  <c r="B61" i="2" s="1"/>
  <c r="B91" i="1"/>
  <c r="B59" i="1"/>
  <c r="B57" i="1"/>
  <c r="B36" i="1"/>
  <c r="B32" i="1"/>
  <c r="B86" i="3"/>
  <c r="B20" i="3" s="1"/>
  <c r="B56" i="3"/>
  <c r="B85" i="2"/>
  <c r="B20" i="2" s="1"/>
  <c r="B54" i="2"/>
  <c r="G107" i="1"/>
  <c r="H107" i="1" s="1"/>
  <c r="G106" i="1"/>
  <c r="H106" i="1" s="1"/>
  <c r="H108" i="1" s="1"/>
  <c r="B55" i="1" s="1"/>
  <c r="B52" i="1"/>
  <c r="B35" i="1"/>
  <c r="B31" i="1"/>
  <c r="B20" i="1"/>
  <c r="B62" i="1" s="1"/>
  <c r="B17" i="1"/>
  <c r="B12" i="1"/>
  <c r="B61" i="3" l="1"/>
  <c r="B60" i="3"/>
  <c r="B59" i="3"/>
  <c r="B59" i="2"/>
  <c r="B60" i="2"/>
  <c r="B64" i="1"/>
</calcChain>
</file>

<file path=xl/sharedStrings.xml><?xml version="1.0" encoding="utf-8"?>
<sst xmlns="http://schemas.openxmlformats.org/spreadsheetml/2006/main" count="213" uniqueCount="96">
  <si>
    <t>Target Company</t>
  </si>
  <si>
    <t>Willow Topco Limited (Stirling Ackroyd)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</si>
  <si>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</si>
  <si>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</si>
  <si>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</si>
  <si>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</si>
  <si>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</si>
  <si>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</si>
  <si>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</si>
  <si>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Adjustments:</t>
  </si>
  <si>
    <t>Net debt assumed</t>
  </si>
  <si>
    <t>Source: Willow Topco Limited consolidated financial statements for the year ended 31/12/2023; see below</t>
  </si>
  <si>
    <t>EV</t>
  </si>
  <si>
    <t>Normalised EBITDA</t>
  </si>
  <si>
    <t>Reporting Date:</t>
  </si>
  <si>
    <t>USD/GBP Exchange Rate:</t>
  </si>
  <si>
    <t>Revenue</t>
  </si>
  <si>
    <t>Source: Willow Topco Limited consolidated financial statements for the year ended 31/12/2023</t>
  </si>
  <si>
    <t xml:space="preserve">Adjustment </t>
  </si>
  <si>
    <t>Source: Willow Topco Limited consolidated financial statements for the year ended 31/12/2023; note 24 Business combinations - the acquisition of Waterfalls Sales &amp; Lettings west Byfleet Limited and Waterfalls Residential Lettings Limited (together Waterfalls) on 2nd May 2023. Waterfalls generated revenue of £466.9k in the 8 month period to 31/12/2023.  Annualised revenue is £699.9k less £466.9 equals and adjustment to revenue of £233k</t>
  </si>
  <si>
    <t>Normalised revenue</t>
  </si>
  <si>
    <t>Gross Profit</t>
  </si>
  <si>
    <t>Operating loss</t>
  </si>
  <si>
    <t>Source: Willow Topco Limited consolidated financial statements for the year ended 31/12/2023; note 24 Business combinations - the acquisition of Waterfalls Sales &amp; Lettings west Byfleet Limited and Waterfalls Residential Lettings Limited (together Waterfalls) on 2nd May 2023. Waterfalls generated an operating profit of £164k in the 8 month period to 31/12/2023.  Annualised operating profit is £246k less £164k equals and adjustment to revenue of £82k</t>
  </si>
  <si>
    <t>Normalised operating loss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</si>
  <si>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</si>
  <si>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</si>
  <si>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</si>
  <si>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</si>
  <si>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</si>
  <si>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</si>
  <si>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</si>
  <si>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</si>
  <si>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</si>
  <si>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</si>
  <si>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</si>
  <si>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</si>
  <si>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Willow Topco Limited consolidated financial statements for the year ended 31/12/2023; note 24 Business combinations - the acquisition of Waterfalls Sales &amp; Lettings west Byfleet Limited and Waterfalls Residential Lettings Limited (together Waterfalls) on 2nd May 2023. Waterfalls Sales &amp; Lettings west Byfleet Limited financial statements for the period ended 31/12/2023; Waterfalls Residential Lettings Limited for the period ended 31/12/2023; see below</t>
  </si>
  <si>
    <t>Sub-total</t>
  </si>
  <si>
    <t>EV/Revenue Multiple</t>
  </si>
  <si>
    <t>EV/EBIT Multiple</t>
  </si>
  <si>
    <t>N/A</t>
  </si>
  <si>
    <t>EV/EBITDA Multiple</t>
  </si>
  <si>
    <t>Source Data</t>
  </si>
  <si>
    <t>Willow Topco Limited consolidated financial statements for the year ended 31/12/2023</t>
  </si>
  <si>
    <t>Hadrian Holding Limited annual report and financial statements for the year ended 31 Dec 2023</t>
  </si>
  <si>
    <t>Waterfalls Sales &amp; Lettings West Byfleet Limited</t>
  </si>
  <si>
    <t>Waterfalls Residential Lettings Limited</t>
  </si>
  <si>
    <t xml:space="preserve">Sterling Ackroyd Group Limited financial statements for the period ended 31/12/2023
</t>
  </si>
  <si>
    <t>Stirling Ackroyd Surveyors Limited financial statements for the period ended 31/12/2023</t>
  </si>
  <si>
    <t>The Leaders Romans Group Limited news release dated 23/01/2024</t>
  </si>
  <si>
    <t>Cash at bank and in hand - as at 31/12/2023</t>
  </si>
  <si>
    <t>Loan notes</t>
  </si>
  <si>
    <t>Lease Liabilities</t>
  </si>
  <si>
    <t>Net debt</t>
  </si>
  <si>
    <t>© 2025 Business Valuation Benchmarks Ltd</t>
  </si>
  <si>
    <t>Willow Topco Limited (Stirling Ackroyd Group)</t>
  </si>
  <si>
    <t>Actual</t>
  </si>
  <si>
    <t>Annualised</t>
  </si>
  <si>
    <t>Adjustment to annualise depreciation charge for acq. completed on 2nd May *</t>
  </si>
  <si>
    <t>Period Ended</t>
  </si>
  <si>
    <t>Charge</t>
  </si>
  <si>
    <t>11 months</t>
  </si>
  <si>
    <t>6 months</t>
  </si>
  <si>
    <t>4 months</t>
  </si>
  <si>
    <t>Total</t>
  </si>
  <si>
    <t>Note:</t>
  </si>
  <si>
    <t>Source:</t>
  </si>
  <si>
    <t>Waterfalls Sales &amp; Lettings west Byfleet Limited financial statements for the period ended 31/12/2023</t>
  </si>
  <si>
    <t>Waterfalls Residential Lettings Limited for the period ended 31/12/2023</t>
  </si>
  <si>
    <t>Imagine Property Group Limited</t>
  </si>
  <si>
    <t>Consideration (GBP)</t>
  </si>
  <si>
    <t>Source: Foxtons Group plc press release dated 05/03/2025; note 9 Business combinations</t>
  </si>
  <si>
    <t>Fair-value of contingent consideration (GBP)</t>
  </si>
  <si>
    <t>Total consideration</t>
  </si>
  <si>
    <t>Cash acquired</t>
  </si>
  <si>
    <t>Source: Foxtons Group press release dated  29/10/2024; unaudited</t>
  </si>
  <si>
    <t>Operating profit</t>
  </si>
  <si>
    <t>Source: Imagine Property Group Limited financial statements for the year ended 31/03/2024</t>
  </si>
  <si>
    <t>Imagine Property Group Limited financial statements for the year ended 31/03/2024</t>
  </si>
  <si>
    <t>Foxtons Group press release dated  29/10/2024</t>
  </si>
  <si>
    <t>Imagine Property Group Limited PSC02 notice dated 01/11/2024</t>
  </si>
  <si>
    <t>Foxtons Group plc press release dated 05/03/2025</t>
  </si>
  <si>
    <t>Cash and cash Equivalents</t>
  </si>
  <si>
    <t>Debt</t>
  </si>
  <si>
    <t>Haslams Estate Agents (Thames Valley) Limited</t>
  </si>
  <si>
    <t>Source: Haslams Estate Agents Limited financial statements for the year ended 31/12/2023</t>
  </si>
  <si>
    <t>Haslams Estate Agents (Thames Valley) Limited financial statements for the year ended 31/12/2023</t>
  </si>
  <si>
    <t>Haslams Estate Agents Limited financial statements for the year ended 31/12/2023</t>
  </si>
  <si>
    <t>Haslams Estate Agents (Thames Valley) Limited PSC02 notic3 dated 01/11/2024</t>
  </si>
  <si>
    <t>Source: Hadrian Holding Limited annual report for the year ended 31/12/2023; note 27 Events after the balance sheet date. Cash consideration of £12.8m less 900k in acquisition expenses</t>
  </si>
  <si>
    <t>Amortisation of Intangible Assets - adjustment for business acquisitions</t>
  </si>
  <si>
    <t>Source: Willow Topco Limited consolidated financial statements for the year ended 31/12/2023; note 24 Business combinations - the acquisition of Waterfalls Sales &amp; Lettings west Byfleet Limited and Waterfalls Residential Lettings Limited (together Waterfalls) on 2nd May 2023. Waterfalls Sales &amp; Lettings west Byfleet Limited financial statements for the period ended 31/12/2023; Waterfalls reported an amortisation charge of £5.275k in the 6 month period to 30/4/2023.  Annualised amortisation is £10.55k less £5.275k equals and adjustment to depreciation of tangible assets  of £5.275k</t>
  </si>
  <si>
    <t>Depreciation of Tangible Assets - adjustment for business acquisitions</t>
  </si>
  <si>
    <t>Source: Willow Topco Limited consolidated financial statements for the year ended 31/12/2023; note 16 Creditors: amounts falling due more than after one year - outstanding loan notes plus accrued interest assumed by acquirer</t>
  </si>
  <si>
    <t>* Applying anualised deprecation charge for the year ended 30/04/2023 as a proxy for year ended 31/12/2023 to normalise depreciation charge in the acquirer's (Willow Topco Limited) EBITDA.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</si>
</sst>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0" borderId="2" xfId="1" applyNumberFormat="1" applyFont="1" applyFill="1" applyBorder="1" applyAlignment="1">
      <alignment vertical="top"/>
    </xf>
    <xf numFmtId="38" fontId="0" fillId="0" borderId="0" xfId="0" applyNumberFormat="1"/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8" xfId="0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0" fontId="2" fillId="0" borderId="10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0" fontId="2" fillId="0" borderId="10" xfId="0" quotePrefix="1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0" fillId="0" borderId="8" xfId="0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top" wrapText="1"/>
    </xf>
    <xf numFmtId="14" fontId="2" fillId="0" borderId="11" xfId="0" applyNumberFormat="1" applyFont="1" applyBorder="1" applyAlignment="1">
      <alignment horizontal="center" vertical="top" wrapText="1"/>
    </xf>
    <xf numFmtId="14" fontId="2" fillId="0" borderId="12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13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vertical="top"/>
    </xf>
    <xf numFmtId="168" fontId="0" fillId="0" borderId="10" xfId="0" applyNumberFormat="1" applyBorder="1"/>
    <xf numFmtId="168" fontId="0" fillId="0" borderId="8" xfId="0" applyNumberFormat="1" applyBorder="1"/>
    <xf numFmtId="168" fontId="0" fillId="0" borderId="0" xfId="0" applyNumberFormat="1"/>
    <xf numFmtId="168" fontId="0" fillId="0" borderId="9" xfId="0" applyNumberFormat="1" applyBorder="1"/>
    <xf numFmtId="0" fontId="2" fillId="0" borderId="4" xfId="0" applyFont="1" applyBorder="1"/>
    <xf numFmtId="0" fontId="2" fillId="2" borderId="3" xfId="0" applyFont="1" applyFill="1" applyBorder="1"/>
    <xf numFmtId="0" fontId="2" fillId="2" borderId="14" xfId="0" applyFont="1" applyFill="1" applyBorder="1"/>
    <xf numFmtId="0" fontId="2" fillId="2" borderId="4" xfId="0" applyFont="1" applyFill="1" applyBorder="1"/>
    <xf numFmtId="168" fontId="2" fillId="0" borderId="4" xfId="0" applyNumberFormat="1" applyFont="1" applyBorder="1"/>
    <xf numFmtId="0" fontId="0" fillId="0" borderId="0" xfId="0" quotePrefix="1" applyAlignment="1">
      <alignment horizontal="left" wrapText="1"/>
    </xf>
    <xf numFmtId="38" fontId="0" fillId="0" borderId="2" xfId="1" applyNumberFormat="1" applyFont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40AC1-8317-564F-B06F-CFF62919C13D}">
  <sheetPr>
    <pageSetUpPr fitToPage="1"/>
  </sheetPr>
  <dimension ref="A1:I11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7.5" customWidth="1"/>
    <col min="5" max="7" width="10.83203125" customWidth="1"/>
    <col min="8" max="8" width="15" customWidth="1"/>
    <col min="9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45310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f>12800-900</f>
        <v>11900</v>
      </c>
      <c r="C12" s="16" t="s">
        <v>90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9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10</v>
      </c>
      <c r="B17" s="15">
        <f>-B91</f>
        <v>20507.714</v>
      </c>
      <c r="C17" s="16" t="s">
        <v>11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B12-B91</f>
        <v>32407.714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45291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16</v>
      </c>
      <c r="B30" s="26">
        <v>33090</v>
      </c>
      <c r="C30" s="16" t="s">
        <v>17</v>
      </c>
    </row>
    <row r="31" spans="1:3" ht="85" x14ac:dyDescent="0.2">
      <c r="A31" s="14" t="s">
        <v>18</v>
      </c>
      <c r="B31" s="27">
        <f>((466.567/8)*12)-466.567</f>
        <v>233.2835</v>
      </c>
      <c r="C31" s="16" t="s">
        <v>19</v>
      </c>
    </row>
    <row r="32" spans="1:3" x14ac:dyDescent="0.2">
      <c r="A32" s="1" t="s">
        <v>20</v>
      </c>
      <c r="B32" s="26">
        <f>SUM(B30:B31)</f>
        <v>33323.283499999998</v>
      </c>
      <c r="C32" s="16"/>
    </row>
    <row r="33" spans="1:3" x14ac:dyDescent="0.2">
      <c r="A33" s="14" t="s">
        <v>21</v>
      </c>
      <c r="B33" s="26"/>
      <c r="C33" s="16"/>
    </row>
    <row r="34" spans="1:3" ht="34" x14ac:dyDescent="0.2">
      <c r="A34" s="1" t="s">
        <v>22</v>
      </c>
      <c r="B34" s="26">
        <v>-138</v>
      </c>
      <c r="C34" s="16" t="s">
        <v>17</v>
      </c>
    </row>
    <row r="35" spans="1:3" ht="102" x14ac:dyDescent="0.2">
      <c r="A35" s="14" t="s">
        <v>18</v>
      </c>
      <c r="B35" s="27">
        <f>((164.026/8)*12)-164.026</f>
        <v>82.013000000000005</v>
      </c>
      <c r="C35" s="16" t="s">
        <v>23</v>
      </c>
    </row>
    <row r="36" spans="1:3" x14ac:dyDescent="0.2">
      <c r="A36" s="1" t="s">
        <v>24</v>
      </c>
      <c r="B36" s="28">
        <f>SUM(B34:B35)</f>
        <v>-55.986999999999995</v>
      </c>
    </row>
    <row r="37" spans="1:3" x14ac:dyDescent="0.2">
      <c r="A37" s="14"/>
      <c r="B37" s="26"/>
      <c r="C37" s="11"/>
    </row>
    <row r="38" spans="1:3" x14ac:dyDescent="0.2">
      <c r="A38" s="1" t="s">
        <v>25</v>
      </c>
      <c r="B38" s="26"/>
      <c r="C38" s="11"/>
    </row>
    <row r="39" spans="1:3" x14ac:dyDescent="0.2">
      <c r="A39" s="14"/>
      <c r="B39" s="26"/>
      <c r="C39" s="11"/>
    </row>
    <row r="40" spans="1:3" ht="34" x14ac:dyDescent="0.2">
      <c r="A40" s="14" t="s">
        <v>26</v>
      </c>
      <c r="B40" s="26">
        <v>-7</v>
      </c>
      <c r="C40" s="16" t="s">
        <v>17</v>
      </c>
    </row>
    <row r="41" spans="1:3" x14ac:dyDescent="0.2">
      <c r="A41" s="14" t="s">
        <v>27</v>
      </c>
      <c r="B41" s="26"/>
      <c r="C41" s="11"/>
    </row>
    <row r="42" spans="1:3" x14ac:dyDescent="0.2">
      <c r="A42" s="14"/>
      <c r="B42" s="26"/>
      <c r="C42" s="11"/>
    </row>
    <row r="43" spans="1:3" x14ac:dyDescent="0.2">
      <c r="A43" s="14" t="s">
        <v>28</v>
      </c>
      <c r="B43" s="26"/>
      <c r="C43" s="11"/>
    </row>
    <row r="44" spans="1:3" x14ac:dyDescent="0.2">
      <c r="A44" s="14" t="s">
        <v>29</v>
      </c>
      <c r="B44" s="26"/>
      <c r="C44" s="16"/>
    </row>
    <row r="45" spans="1:3" x14ac:dyDescent="0.2">
      <c r="A45" s="14" t="s">
        <v>30</v>
      </c>
      <c r="B45" s="26"/>
      <c r="C45" s="11"/>
    </row>
    <row r="46" spans="1:3" x14ac:dyDescent="0.2">
      <c r="A46" s="14" t="s">
        <v>31</v>
      </c>
      <c r="B46" s="26"/>
      <c r="C46" s="11"/>
    </row>
    <row r="47" spans="1:3" x14ac:dyDescent="0.2">
      <c r="A47" s="14"/>
      <c r="B47" s="26"/>
      <c r="C47" s="11"/>
    </row>
    <row r="48" spans="1:3" x14ac:dyDescent="0.2">
      <c r="A48" s="14" t="s">
        <v>32</v>
      </c>
      <c r="B48" s="26"/>
      <c r="C48" s="16"/>
    </row>
    <row r="49" spans="1:3" x14ac:dyDescent="0.2">
      <c r="A49" s="14" t="s">
        <v>33</v>
      </c>
      <c r="B49" s="26"/>
      <c r="C49" s="11"/>
    </row>
    <row r="50" spans="1:3" x14ac:dyDescent="0.2">
      <c r="A50" s="14" t="s">
        <v>34</v>
      </c>
      <c r="B50" s="26"/>
      <c r="C50" s="16"/>
    </row>
    <row r="51" spans="1:3" ht="34" x14ac:dyDescent="0.2">
      <c r="A51" s="14" t="s">
        <v>35</v>
      </c>
      <c r="B51" s="26">
        <v>2460</v>
      </c>
      <c r="C51" s="16" t="s">
        <v>17</v>
      </c>
    </row>
    <row r="52" spans="1:3" ht="98" customHeight="1" x14ac:dyDescent="0.2">
      <c r="A52" s="16" t="s">
        <v>91</v>
      </c>
      <c r="B52" s="26">
        <f>((5.275/6)*12)-5.275</f>
        <v>5.2750000000000004</v>
      </c>
      <c r="C52" s="16" t="s">
        <v>92</v>
      </c>
    </row>
    <row r="53" spans="1:3" x14ac:dyDescent="0.2">
      <c r="A53" s="14"/>
      <c r="B53" s="26"/>
      <c r="C53" s="11"/>
    </row>
    <row r="54" spans="1:3" ht="34" x14ac:dyDescent="0.2">
      <c r="A54" s="14" t="s">
        <v>36</v>
      </c>
      <c r="B54" s="26">
        <v>699</v>
      </c>
      <c r="C54" s="16" t="s">
        <v>17</v>
      </c>
    </row>
    <row r="55" spans="1:3" ht="102" x14ac:dyDescent="0.2">
      <c r="A55" s="16" t="s">
        <v>93</v>
      </c>
      <c r="B55" s="26">
        <f>H108</f>
        <v>2.2124848484848485</v>
      </c>
      <c r="C55" s="16" t="s">
        <v>37</v>
      </c>
    </row>
    <row r="56" spans="1:3" x14ac:dyDescent="0.2">
      <c r="A56" s="14"/>
      <c r="B56" s="26"/>
      <c r="C56" s="11"/>
    </row>
    <row r="57" spans="1:3" x14ac:dyDescent="0.2">
      <c r="A57" s="14" t="s">
        <v>38</v>
      </c>
      <c r="B57" s="26">
        <f>SUM(B40:B55)</f>
        <v>3159.4874848484851</v>
      </c>
      <c r="C57" s="11"/>
    </row>
    <row r="58" spans="1:3" x14ac:dyDescent="0.2">
      <c r="A58" s="29"/>
      <c r="B58" s="30"/>
      <c r="C58" s="31"/>
    </row>
    <row r="59" spans="1:3" x14ac:dyDescent="0.2">
      <c r="A59" s="32" t="s">
        <v>13</v>
      </c>
      <c r="B59" s="33">
        <f>B36+B57</f>
        <v>3103.500484848485</v>
      </c>
      <c r="C59" s="34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5" t="s">
        <v>39</v>
      </c>
      <c r="B62" s="36">
        <f>ROUND((B20/B32),1)</f>
        <v>1</v>
      </c>
      <c r="C62" s="10"/>
    </row>
    <row r="63" spans="1:3" x14ac:dyDescent="0.2">
      <c r="A63" s="35" t="s">
        <v>40</v>
      </c>
      <c r="B63" s="37" t="s">
        <v>41</v>
      </c>
      <c r="C63" s="10"/>
    </row>
    <row r="64" spans="1:3" x14ac:dyDescent="0.2">
      <c r="A64" s="35" t="s">
        <v>42</v>
      </c>
      <c r="B64" s="36">
        <f>ROUND((B20/B59),1)</f>
        <v>10.4</v>
      </c>
      <c r="C64" s="10"/>
    </row>
    <row r="67" spans="1:3" x14ac:dyDescent="0.2">
      <c r="A67" s="7" t="s">
        <v>43</v>
      </c>
      <c r="B67" s="8"/>
      <c r="C67" s="9"/>
    </row>
    <row r="68" spans="1:3" x14ac:dyDescent="0.2">
      <c r="C68" s="10"/>
    </row>
    <row r="69" spans="1:3" x14ac:dyDescent="0.2">
      <c r="A69" s="14" t="s">
        <v>44</v>
      </c>
    </row>
    <row r="70" spans="1:3" x14ac:dyDescent="0.2">
      <c r="A70" s="14" t="s">
        <v>45</v>
      </c>
    </row>
    <row r="71" spans="1:3" x14ac:dyDescent="0.2">
      <c r="A71" s="14" t="s">
        <v>46</v>
      </c>
    </row>
    <row r="72" spans="1:3" x14ac:dyDescent="0.2">
      <c r="A72" s="14" t="s">
        <v>47</v>
      </c>
    </row>
    <row r="73" spans="1:3" x14ac:dyDescent="0.2">
      <c r="A73" s="14" t="s">
        <v>48</v>
      </c>
    </row>
    <row r="74" spans="1:3" x14ac:dyDescent="0.2">
      <c r="A74" s="14" t="s">
        <v>49</v>
      </c>
    </row>
    <row r="75" spans="1:3" x14ac:dyDescent="0.2">
      <c r="A75" s="14" t="s">
        <v>50</v>
      </c>
    </row>
    <row r="76" spans="1:3" x14ac:dyDescent="0.2">
      <c r="C76" s="11"/>
    </row>
    <row r="77" spans="1:3" x14ac:dyDescent="0.2">
      <c r="A77" s="38"/>
      <c r="B77" s="38"/>
      <c r="C77" s="9"/>
    </row>
    <row r="78" spans="1:3" x14ac:dyDescent="0.2">
      <c r="C78" s="39"/>
    </row>
    <row r="79" spans="1:3" x14ac:dyDescent="0.2">
      <c r="C79" s="39"/>
    </row>
    <row r="80" spans="1:3" x14ac:dyDescent="0.2">
      <c r="B80" s="3" t="s">
        <v>3</v>
      </c>
    </row>
    <row r="81" spans="1:4" x14ac:dyDescent="0.2">
      <c r="B81" s="3"/>
    </row>
    <row r="82" spans="1:4" x14ac:dyDescent="0.2">
      <c r="B82" s="5" t="s">
        <v>5</v>
      </c>
    </row>
    <row r="83" spans="1:4" x14ac:dyDescent="0.2">
      <c r="B83" s="5"/>
    </row>
    <row r="84" spans="1:4" x14ac:dyDescent="0.2">
      <c r="B84" s="40">
        <v>45310</v>
      </c>
    </row>
    <row r="85" spans="1:4" x14ac:dyDescent="0.2">
      <c r="A85" s="2" t="s">
        <v>15</v>
      </c>
      <c r="B85" s="5"/>
    </row>
    <row r="86" spans="1:4" x14ac:dyDescent="0.2">
      <c r="A86" s="41"/>
      <c r="B86" s="5"/>
    </row>
    <row r="88" spans="1:4" ht="34" x14ac:dyDescent="0.2">
      <c r="A88" s="14" t="s">
        <v>51</v>
      </c>
      <c r="B88" s="15">
        <v>3575</v>
      </c>
      <c r="C88" s="16" t="s">
        <v>17</v>
      </c>
    </row>
    <row r="89" spans="1:4" ht="51" x14ac:dyDescent="0.2">
      <c r="A89" s="14" t="s">
        <v>52</v>
      </c>
      <c r="B89" s="15">
        <v>-24082.714</v>
      </c>
      <c r="C89" s="16" t="s">
        <v>94</v>
      </c>
    </row>
    <row r="90" spans="1:4" x14ac:dyDescent="0.2">
      <c r="A90" t="s">
        <v>53</v>
      </c>
      <c r="B90" s="30"/>
      <c r="C90" s="16"/>
    </row>
    <row r="91" spans="1:4" x14ac:dyDescent="0.2">
      <c r="A91" s="2" t="s">
        <v>54</v>
      </c>
      <c r="B91" s="42">
        <f>SUM(B88:B90)</f>
        <v>-20507.714</v>
      </c>
    </row>
    <row r="94" spans="1:4" x14ac:dyDescent="0.2">
      <c r="A94" s="43" t="s">
        <v>55</v>
      </c>
    </row>
    <row r="95" spans="1:4" x14ac:dyDescent="0.2">
      <c r="D95" s="1" t="s">
        <v>56</v>
      </c>
    </row>
    <row r="96" spans="1:4" x14ac:dyDescent="0.2">
      <c r="D96" s="2" t="s">
        <v>93</v>
      </c>
    </row>
    <row r="97" spans="1:9" x14ac:dyDescent="0.2">
      <c r="A97" s="16"/>
      <c r="D97" s="2"/>
    </row>
    <row r="98" spans="1:9" x14ac:dyDescent="0.2">
      <c r="D98" s="44"/>
      <c r="E98" s="45" t="s">
        <v>3</v>
      </c>
      <c r="F98" s="46"/>
      <c r="G98" s="47" t="s">
        <v>3</v>
      </c>
      <c r="H98" s="47" t="s">
        <v>3</v>
      </c>
    </row>
    <row r="99" spans="1:9" x14ac:dyDescent="0.2">
      <c r="D99" s="48"/>
      <c r="E99" s="49"/>
      <c r="F99" s="50"/>
      <c r="G99" s="51"/>
      <c r="H99" s="51"/>
    </row>
    <row r="100" spans="1:9" x14ac:dyDescent="0.2">
      <c r="D100" s="48"/>
      <c r="E100" s="52" t="s">
        <v>5</v>
      </c>
      <c r="F100" s="53"/>
      <c r="G100" s="54" t="s">
        <v>5</v>
      </c>
      <c r="H100" s="54" t="s">
        <v>5</v>
      </c>
    </row>
    <row r="101" spans="1:9" x14ac:dyDescent="0.2">
      <c r="D101" s="48"/>
      <c r="E101" s="55"/>
      <c r="F101" s="56"/>
      <c r="G101" s="51"/>
      <c r="H101" s="51"/>
    </row>
    <row r="102" spans="1:9" ht="15" customHeight="1" x14ac:dyDescent="0.2">
      <c r="D102" s="48"/>
      <c r="E102" s="57" t="s">
        <v>57</v>
      </c>
      <c r="F102" s="58"/>
      <c r="G102" s="47" t="s">
        <v>58</v>
      </c>
      <c r="H102" s="59" t="s">
        <v>59</v>
      </c>
      <c r="I102" s="60"/>
    </row>
    <row r="103" spans="1:9" x14ac:dyDescent="0.2">
      <c r="D103" s="61"/>
      <c r="E103" s="62" t="s">
        <v>60</v>
      </c>
      <c r="F103" s="63"/>
      <c r="G103" s="64" t="s">
        <v>61</v>
      </c>
      <c r="H103" s="65"/>
      <c r="I103" s="60"/>
    </row>
    <row r="104" spans="1:9" x14ac:dyDescent="0.2">
      <c r="D104" s="61"/>
      <c r="E104" s="66">
        <v>45046</v>
      </c>
      <c r="F104" s="67"/>
      <c r="G104" s="68"/>
      <c r="H104" s="65"/>
      <c r="I104" s="60"/>
    </row>
    <row r="105" spans="1:9" x14ac:dyDescent="0.2">
      <c r="D105" s="69"/>
      <c r="E105" s="70" t="s">
        <v>62</v>
      </c>
      <c r="F105" s="71" t="s">
        <v>63</v>
      </c>
      <c r="G105" s="69"/>
      <c r="H105" s="71" t="s">
        <v>64</v>
      </c>
    </row>
    <row r="106" spans="1:9" x14ac:dyDescent="0.2">
      <c r="D106" s="72" t="s">
        <v>46</v>
      </c>
      <c r="E106" s="49"/>
      <c r="F106" s="73">
        <v>0.40600000000000003</v>
      </c>
      <c r="G106" s="74">
        <f>F106/6*12</f>
        <v>0.81200000000000006</v>
      </c>
      <c r="H106" s="74">
        <f>G106/12*4</f>
        <v>0.27066666666666667</v>
      </c>
    </row>
    <row r="107" spans="1:9" x14ac:dyDescent="0.2">
      <c r="B107" s="75"/>
      <c r="D107" s="61" t="s">
        <v>47</v>
      </c>
      <c r="E107" s="76">
        <v>5.34</v>
      </c>
      <c r="F107" s="50"/>
      <c r="G107" s="74">
        <f>E107/11*12</f>
        <v>5.8254545454545452</v>
      </c>
      <c r="H107" s="74">
        <f>G107/12*4</f>
        <v>1.9418181818181817</v>
      </c>
    </row>
    <row r="108" spans="1:9" x14ac:dyDescent="0.2">
      <c r="B108" s="75"/>
      <c r="D108" s="77" t="s">
        <v>65</v>
      </c>
      <c r="E108" s="78"/>
      <c r="F108" s="79"/>
      <c r="G108" s="80"/>
      <c r="H108" s="81">
        <f>SUM(H106:H107)</f>
        <v>2.2124848484848485</v>
      </c>
    </row>
    <row r="110" spans="1:9" x14ac:dyDescent="0.2">
      <c r="D110" s="2" t="s">
        <v>66</v>
      </c>
    </row>
    <row r="111" spans="1:9" ht="29" customHeight="1" x14ac:dyDescent="0.2">
      <c r="D111" s="82" t="s">
        <v>95</v>
      </c>
      <c r="E111" s="82"/>
      <c r="F111" s="82"/>
      <c r="G111" s="82"/>
      <c r="H111" s="82"/>
    </row>
    <row r="112" spans="1:9" ht="29" customHeight="1" x14ac:dyDescent="0.2"/>
    <row r="113" spans="4:4" x14ac:dyDescent="0.2">
      <c r="D113" s="2" t="s">
        <v>67</v>
      </c>
    </row>
    <row r="114" spans="4:4" x14ac:dyDescent="0.2">
      <c r="D114" t="s">
        <v>68</v>
      </c>
    </row>
    <row r="115" spans="4:4" x14ac:dyDescent="0.2">
      <c r="D115" t="s">
        <v>69</v>
      </c>
    </row>
    <row r="116" spans="4:4" x14ac:dyDescent="0.2">
      <c r="D116" t="s">
        <v>44</v>
      </c>
    </row>
    <row r="119" spans="4:4" x14ac:dyDescent="0.2">
      <c r="D119" s="43" t="s">
        <v>55</v>
      </c>
    </row>
  </sheetData>
  <sheetProtection algorithmName="SHA-512" hashValue="LQ8j0PC1Ob8/bo/qx/PFsb7eD5NEVLAJOTSU5d9p/L8Vrpk9ST9ZcmfGGPBPiJxyQVieC7hafHOOInIptZmfbQ==" saltValue="kI/BXWLp5ZQqbf3/R/Pl/w==" spinCount="100000" sheet="1" objects="1" scenarios="1"/>
  <mergeCells count="7">
    <mergeCell ref="D111:H111"/>
    <mergeCell ref="E98:F98"/>
    <mergeCell ref="E100:F100"/>
    <mergeCell ref="E102:F102"/>
    <mergeCell ref="H102:H104"/>
    <mergeCell ref="E103:F103"/>
    <mergeCell ref="E104:F104"/>
  </mergeCells>
  <pageMargins left="0.7" right="0.7" top="0.75" bottom="0.75" header="0.3" footer="0.3"/>
  <pageSetup paperSize="9" scale="3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8BF48-ACDA-4A4E-95F3-8241DC07186D}">
  <sheetPr>
    <pageSetUpPr fitToPage="1"/>
  </sheetPr>
  <dimension ref="A1:I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71</v>
      </c>
      <c r="B12" s="15">
        <v>5141</v>
      </c>
      <c r="C12" s="16" t="s">
        <v>72</v>
      </c>
    </row>
    <row r="13" spans="1:3" x14ac:dyDescent="0.2">
      <c r="A13" s="14"/>
      <c r="B13" s="15"/>
      <c r="C13" s="16"/>
    </row>
    <row r="14" spans="1:3" ht="17" x14ac:dyDescent="0.2">
      <c r="A14" s="14" t="s">
        <v>73</v>
      </c>
      <c r="B14" s="83">
        <v>1125</v>
      </c>
      <c r="C14" s="16" t="s">
        <v>72</v>
      </c>
    </row>
    <row r="15" spans="1:3" x14ac:dyDescent="0.2">
      <c r="A15" s="14"/>
      <c r="B15" s="15"/>
      <c r="C15" s="16"/>
    </row>
    <row r="16" spans="1:3" x14ac:dyDescent="0.2">
      <c r="A16" s="1" t="s">
        <v>74</v>
      </c>
      <c r="B16" s="15">
        <f>SUM(B12:B14)</f>
        <v>6266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9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75</v>
      </c>
      <c r="B20" s="15">
        <f>-B85</f>
        <v>-865</v>
      </c>
      <c r="C20" s="16" t="s">
        <v>72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12</v>
      </c>
      <c r="B23" s="19">
        <f>B16-B85</f>
        <v>5401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13</v>
      </c>
      <c r="B26" s="7"/>
      <c r="C26" s="21"/>
    </row>
    <row r="27" spans="1:3" x14ac:dyDescent="0.2">
      <c r="A27" s="2" t="s">
        <v>14</v>
      </c>
      <c r="B27" s="3"/>
      <c r="C27" s="22"/>
    </row>
    <row r="28" spans="1:3" x14ac:dyDescent="0.2">
      <c r="A28" s="12">
        <v>45382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15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17" x14ac:dyDescent="0.2">
      <c r="A33" s="14" t="s">
        <v>16</v>
      </c>
      <c r="B33" s="26">
        <v>3300</v>
      </c>
      <c r="C33" s="16" t="s">
        <v>76</v>
      </c>
    </row>
    <row r="34" spans="1:3" x14ac:dyDescent="0.2">
      <c r="A34" s="14" t="s">
        <v>21</v>
      </c>
      <c r="B34" s="26"/>
      <c r="C34" s="16"/>
    </row>
    <row r="35" spans="1:3" ht="17" x14ac:dyDescent="0.2">
      <c r="A35" s="1" t="s">
        <v>77</v>
      </c>
      <c r="B35" s="26">
        <v>500</v>
      </c>
      <c r="C35" s="16" t="s">
        <v>76</v>
      </c>
    </row>
    <row r="36" spans="1:3" x14ac:dyDescent="0.2">
      <c r="A36" s="14"/>
      <c r="B36" s="26"/>
      <c r="C36" s="11"/>
    </row>
    <row r="37" spans="1:3" x14ac:dyDescent="0.2">
      <c r="A37" s="1" t="s">
        <v>25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26</v>
      </c>
      <c r="B39" s="26"/>
      <c r="C39" s="16"/>
    </row>
    <row r="40" spans="1:3" x14ac:dyDescent="0.2">
      <c r="A40" s="14" t="s">
        <v>27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28</v>
      </c>
      <c r="B42" s="26"/>
      <c r="C42" s="11"/>
    </row>
    <row r="43" spans="1:3" x14ac:dyDescent="0.2">
      <c r="A43" s="14" t="s">
        <v>29</v>
      </c>
      <c r="B43" s="26"/>
      <c r="C43" s="16"/>
    </row>
    <row r="44" spans="1:3" x14ac:dyDescent="0.2">
      <c r="A44" s="14" t="s">
        <v>30</v>
      </c>
      <c r="B44" s="26"/>
      <c r="C44" s="11"/>
    </row>
    <row r="45" spans="1:3" x14ac:dyDescent="0.2">
      <c r="A45" s="14" t="s">
        <v>31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32</v>
      </c>
      <c r="B47" s="26"/>
      <c r="C47" s="16"/>
    </row>
    <row r="48" spans="1:3" x14ac:dyDescent="0.2">
      <c r="A48" s="14" t="s">
        <v>33</v>
      </c>
      <c r="B48" s="26"/>
      <c r="C48" s="11"/>
    </row>
    <row r="49" spans="1:3" x14ac:dyDescent="0.2">
      <c r="A49" s="14" t="s">
        <v>34</v>
      </c>
      <c r="B49" s="26"/>
      <c r="C49" s="16"/>
    </row>
    <row r="50" spans="1:3" ht="17" x14ac:dyDescent="0.2">
      <c r="A50" s="14" t="s">
        <v>35</v>
      </c>
      <c r="B50" s="26">
        <v>31.981000000000002</v>
      </c>
      <c r="C50" s="16" t="s">
        <v>78</v>
      </c>
    </row>
    <row r="51" spans="1:3" x14ac:dyDescent="0.2">
      <c r="A51" s="14"/>
      <c r="B51" s="26"/>
      <c r="C51" s="11"/>
    </row>
    <row r="52" spans="1:3" x14ac:dyDescent="0.2">
      <c r="A52" s="14" t="s">
        <v>36</v>
      </c>
      <c r="B52" s="26"/>
      <c r="C52" s="16"/>
    </row>
    <row r="53" spans="1:3" x14ac:dyDescent="0.2">
      <c r="A53" s="14"/>
      <c r="B53" s="26"/>
      <c r="C53" s="11"/>
    </row>
    <row r="54" spans="1:3" x14ac:dyDescent="0.2">
      <c r="A54" s="14" t="s">
        <v>38</v>
      </c>
      <c r="B54" s="26">
        <f>SUM(B39:B52)</f>
        <v>31.981000000000002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13</v>
      </c>
      <c r="B56" s="33">
        <f>B35+B54</f>
        <v>531.98099999999999</v>
      </c>
      <c r="C56" s="3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39</v>
      </c>
      <c r="B59" s="36">
        <f>ROUND((B23/B33),1)</f>
        <v>1.6</v>
      </c>
      <c r="C59" s="10"/>
    </row>
    <row r="60" spans="1:3" x14ac:dyDescent="0.2">
      <c r="A60" s="35" t="s">
        <v>40</v>
      </c>
      <c r="B60" s="36">
        <f>ROUND((B23/B35),1)</f>
        <v>10.8</v>
      </c>
      <c r="C60" s="10"/>
    </row>
    <row r="61" spans="1:3" x14ac:dyDescent="0.2">
      <c r="A61" s="35" t="s">
        <v>42</v>
      </c>
      <c r="B61" s="36">
        <f>ROUND((B23/B56),1)</f>
        <v>10.199999999999999</v>
      </c>
      <c r="C61" s="10"/>
    </row>
    <row r="64" spans="1:3" x14ac:dyDescent="0.2">
      <c r="A64" s="7" t="s">
        <v>43</v>
      </c>
      <c r="B64" s="8"/>
      <c r="C64" s="9"/>
    </row>
    <row r="65" spans="1:3" x14ac:dyDescent="0.2">
      <c r="C65" s="10"/>
    </row>
    <row r="66" spans="1:3" x14ac:dyDescent="0.2">
      <c r="A66" s="14" t="s">
        <v>79</v>
      </c>
    </row>
    <row r="67" spans="1:3" x14ac:dyDescent="0.2">
      <c r="A67" s="14" t="s">
        <v>80</v>
      </c>
    </row>
    <row r="68" spans="1:3" x14ac:dyDescent="0.2">
      <c r="A68" t="s">
        <v>81</v>
      </c>
    </row>
    <row r="69" spans="1:3" x14ac:dyDescent="0.2">
      <c r="A69" t="s">
        <v>82</v>
      </c>
      <c r="C69" s="11"/>
    </row>
    <row r="70" spans="1:3" x14ac:dyDescent="0.2">
      <c r="C70" s="11"/>
    </row>
    <row r="71" spans="1:3" x14ac:dyDescent="0.2">
      <c r="A71" s="38"/>
      <c r="B71" s="38"/>
      <c r="C71" s="9"/>
    </row>
    <row r="72" spans="1:3" x14ac:dyDescent="0.2">
      <c r="C72" s="39"/>
    </row>
    <row r="73" spans="1:3" x14ac:dyDescent="0.2">
      <c r="C73" s="39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40">
        <v>45593</v>
      </c>
    </row>
    <row r="79" spans="1:3" x14ac:dyDescent="0.2">
      <c r="A79" s="2" t="s">
        <v>15</v>
      </c>
      <c r="B79" s="5"/>
    </row>
    <row r="80" spans="1:3" x14ac:dyDescent="0.2">
      <c r="A80" s="41"/>
      <c r="B80" s="5"/>
    </row>
    <row r="82" spans="1:9" ht="17" x14ac:dyDescent="0.2">
      <c r="A82" s="14" t="s">
        <v>83</v>
      </c>
      <c r="B82" s="15">
        <v>865</v>
      </c>
      <c r="C82" s="16" t="s">
        <v>72</v>
      </c>
    </row>
    <row r="83" spans="1:9" x14ac:dyDescent="0.2">
      <c r="A83" s="14" t="s">
        <v>84</v>
      </c>
      <c r="B83" s="15"/>
      <c r="C83" s="16"/>
    </row>
    <row r="84" spans="1:9" x14ac:dyDescent="0.2">
      <c r="A84" t="s">
        <v>53</v>
      </c>
      <c r="B84" s="30"/>
      <c r="C84" s="16"/>
    </row>
    <row r="85" spans="1:9" x14ac:dyDescent="0.2">
      <c r="A85" s="2" t="s">
        <v>75</v>
      </c>
      <c r="B85" s="42">
        <f>SUM(B82:B84)</f>
        <v>865</v>
      </c>
    </row>
    <row r="88" spans="1:9" x14ac:dyDescent="0.2">
      <c r="A88" s="43" t="s">
        <v>55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75"/>
    </row>
    <row r="96" spans="1:9" x14ac:dyDescent="0.2">
      <c r="B96" s="75"/>
    </row>
  </sheetData>
  <sheetProtection algorithmName="SHA-512" hashValue="26nT9t+xLUjZlLZVWEDO6VfSi/xgGw8koy/HhAcgpSwUrwHKXlHLPV8yRvIUEMiM9O+Q9ZEhe4scJ7NReApZaw==" saltValue="c4grnpAIO260rGC3+UA5/A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6121D-F9E2-3E4F-B5DE-F6A70FDBD2A3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85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71</v>
      </c>
      <c r="B12" s="15">
        <v>7434</v>
      </c>
      <c r="C12" s="16" t="s">
        <v>72</v>
      </c>
    </row>
    <row r="13" spans="1:3" x14ac:dyDescent="0.2">
      <c r="A13" s="14"/>
      <c r="B13" s="15"/>
      <c r="C13" s="16"/>
    </row>
    <row r="14" spans="1:3" ht="17" x14ac:dyDescent="0.2">
      <c r="A14" s="14" t="s">
        <v>73</v>
      </c>
      <c r="B14" s="83">
        <v>2230</v>
      </c>
      <c r="C14" s="16" t="s">
        <v>72</v>
      </c>
    </row>
    <row r="15" spans="1:3" x14ac:dyDescent="0.2">
      <c r="A15" s="14"/>
      <c r="B15" s="15"/>
      <c r="C15" s="16"/>
    </row>
    <row r="16" spans="1:3" x14ac:dyDescent="0.2">
      <c r="A16" s="1" t="s">
        <v>74</v>
      </c>
      <c r="B16" s="15">
        <f>SUM(B12:B14)</f>
        <v>9664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9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75</v>
      </c>
      <c r="B20" s="15">
        <f>-B86</f>
        <v>-377</v>
      </c>
      <c r="C20" s="16" t="s">
        <v>72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12</v>
      </c>
      <c r="B23" s="19">
        <f>B16-B86</f>
        <v>9287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13</v>
      </c>
      <c r="B26" s="7"/>
      <c r="C26" s="21"/>
    </row>
    <row r="27" spans="1:3" x14ac:dyDescent="0.2">
      <c r="A27" s="2" t="s">
        <v>14</v>
      </c>
      <c r="B27" s="3"/>
      <c r="C27" s="22"/>
    </row>
    <row r="28" spans="1:3" x14ac:dyDescent="0.2">
      <c r="A28" s="12">
        <v>45291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15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17" x14ac:dyDescent="0.2">
      <c r="A33" s="14" t="s">
        <v>16</v>
      </c>
      <c r="B33" s="26">
        <v>6500</v>
      </c>
      <c r="C33" s="16" t="s">
        <v>76</v>
      </c>
    </row>
    <row r="34" spans="1:3" x14ac:dyDescent="0.2">
      <c r="A34" s="14" t="s">
        <v>21</v>
      </c>
      <c r="B34" s="26"/>
      <c r="C34" s="16"/>
    </row>
    <row r="35" spans="1:3" ht="17" x14ac:dyDescent="0.2">
      <c r="A35" s="1" t="s">
        <v>77</v>
      </c>
      <c r="B35" s="26">
        <v>800</v>
      </c>
      <c r="C35" s="16" t="s">
        <v>76</v>
      </c>
    </row>
    <row r="36" spans="1:3" x14ac:dyDescent="0.2">
      <c r="A36" s="14"/>
      <c r="B36" s="26"/>
      <c r="C36" s="11"/>
    </row>
    <row r="37" spans="1:3" x14ac:dyDescent="0.2">
      <c r="A37" s="1" t="s">
        <v>25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26</v>
      </c>
      <c r="B39" s="26"/>
      <c r="C39" s="16"/>
    </row>
    <row r="40" spans="1:3" x14ac:dyDescent="0.2">
      <c r="A40" s="14" t="s">
        <v>27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28</v>
      </c>
      <c r="B42" s="26"/>
      <c r="C42" s="11"/>
    </row>
    <row r="43" spans="1:3" x14ac:dyDescent="0.2">
      <c r="A43" s="14" t="s">
        <v>29</v>
      </c>
      <c r="B43" s="26"/>
      <c r="C43" s="16"/>
    </row>
    <row r="44" spans="1:3" x14ac:dyDescent="0.2">
      <c r="A44" s="14" t="s">
        <v>30</v>
      </c>
      <c r="B44" s="26"/>
      <c r="C44" s="11"/>
    </row>
    <row r="45" spans="1:3" x14ac:dyDescent="0.2">
      <c r="A45" s="14" t="s">
        <v>31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32</v>
      </c>
      <c r="B47" s="26"/>
      <c r="C47" s="16"/>
    </row>
    <row r="48" spans="1:3" x14ac:dyDescent="0.2">
      <c r="A48" s="14" t="s">
        <v>33</v>
      </c>
      <c r="B48" s="26"/>
      <c r="C48" s="11"/>
    </row>
    <row r="49" spans="1:3" x14ac:dyDescent="0.2">
      <c r="A49" s="14" t="s">
        <v>34</v>
      </c>
      <c r="B49" s="26"/>
      <c r="C49" s="16"/>
    </row>
    <row r="50" spans="1:3" ht="17" x14ac:dyDescent="0.2">
      <c r="A50" s="14" t="s">
        <v>35</v>
      </c>
      <c r="B50" s="26">
        <v>21.893000000000001</v>
      </c>
      <c r="C50" s="16" t="s">
        <v>86</v>
      </c>
    </row>
    <row r="51" spans="1:3" x14ac:dyDescent="0.2">
      <c r="A51" s="14"/>
      <c r="B51" s="26"/>
      <c r="C51" s="11"/>
    </row>
    <row r="52" spans="1:3" ht="17" x14ac:dyDescent="0.2">
      <c r="A52" s="14" t="s">
        <v>36</v>
      </c>
      <c r="B52" s="26">
        <v>40.134</v>
      </c>
      <c r="C52" s="16" t="s">
        <v>86</v>
      </c>
    </row>
    <row r="53" spans="1:3" x14ac:dyDescent="0.2">
      <c r="A53" s="14"/>
      <c r="B53" s="26"/>
      <c r="C53" s="11"/>
    </row>
    <row r="54" spans="1:3" x14ac:dyDescent="0.2">
      <c r="A54" s="14" t="s">
        <v>38</v>
      </c>
      <c r="B54" s="26">
        <f>SUM(B39:B52)</f>
        <v>62.027000000000001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13</v>
      </c>
      <c r="B56" s="33">
        <f>B35+B54</f>
        <v>862.02700000000004</v>
      </c>
      <c r="C56" s="3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39</v>
      </c>
      <c r="B59" s="36">
        <f>ROUND((B23/B33),1)</f>
        <v>1.4</v>
      </c>
      <c r="C59" s="10"/>
    </row>
    <row r="60" spans="1:3" x14ac:dyDescent="0.2">
      <c r="A60" s="35" t="s">
        <v>40</v>
      </c>
      <c r="B60" s="36">
        <f>ROUND((B23/B35),1)</f>
        <v>11.6</v>
      </c>
      <c r="C60" s="10"/>
    </row>
    <row r="61" spans="1:3" x14ac:dyDescent="0.2">
      <c r="A61" s="35" t="s">
        <v>42</v>
      </c>
      <c r="B61" s="36">
        <f>ROUND((B23/B56),1)</f>
        <v>10.8</v>
      </c>
      <c r="C61" s="10"/>
    </row>
    <row r="64" spans="1:3" x14ac:dyDescent="0.2">
      <c r="A64" s="7" t="s">
        <v>43</v>
      </c>
      <c r="B64" s="8"/>
      <c r="C64" s="9"/>
    </row>
    <row r="65" spans="1:3" x14ac:dyDescent="0.2">
      <c r="C65" s="10"/>
    </row>
    <row r="66" spans="1:3" x14ac:dyDescent="0.2">
      <c r="A66" s="14" t="s">
        <v>87</v>
      </c>
    </row>
    <row r="67" spans="1:3" x14ac:dyDescent="0.2">
      <c r="A67" s="14" t="s">
        <v>88</v>
      </c>
    </row>
    <row r="68" spans="1:3" x14ac:dyDescent="0.2">
      <c r="A68" t="s">
        <v>80</v>
      </c>
    </row>
    <row r="69" spans="1:3" x14ac:dyDescent="0.2">
      <c r="A69" t="s">
        <v>89</v>
      </c>
    </row>
    <row r="70" spans="1:3" x14ac:dyDescent="0.2">
      <c r="A70" t="s">
        <v>82</v>
      </c>
      <c r="C70" s="11"/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0">
        <v>45593</v>
      </c>
    </row>
    <row r="80" spans="1:3" x14ac:dyDescent="0.2">
      <c r="A80" s="2" t="s">
        <v>15</v>
      </c>
      <c r="B80" s="5"/>
    </row>
    <row r="81" spans="1:9" x14ac:dyDescent="0.2">
      <c r="A81" s="41"/>
      <c r="B81" s="5"/>
    </row>
    <row r="83" spans="1:9" ht="17" x14ac:dyDescent="0.2">
      <c r="A83" s="14" t="s">
        <v>83</v>
      </c>
      <c r="B83" s="15">
        <v>377</v>
      </c>
      <c r="C83" s="16" t="s">
        <v>72</v>
      </c>
    </row>
    <row r="84" spans="1:9" x14ac:dyDescent="0.2">
      <c r="A84" s="14" t="s">
        <v>84</v>
      </c>
      <c r="B84" s="15"/>
      <c r="C84" s="16"/>
    </row>
    <row r="85" spans="1:9" x14ac:dyDescent="0.2">
      <c r="A85" t="s">
        <v>53</v>
      </c>
      <c r="B85" s="30"/>
      <c r="C85" s="16"/>
    </row>
    <row r="86" spans="1:9" x14ac:dyDescent="0.2">
      <c r="A86" s="2" t="s">
        <v>75</v>
      </c>
      <c r="B86" s="42">
        <f>SUM(B83:B85)</f>
        <v>377</v>
      </c>
    </row>
    <row r="89" spans="1:9" x14ac:dyDescent="0.2">
      <c r="A89" s="43" t="s">
        <v>55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75"/>
    </row>
    <row r="97" spans="2:2" x14ac:dyDescent="0.2">
      <c r="B97" s="75"/>
    </row>
  </sheetData>
  <sheetProtection algorithmName="SHA-512" hashValue="6NQ12488aRVTMtJkDCeoJPqjLqfOke/KP7n6xbe5LgAh1TiHkgWDgHPFqB33wNCCJ9zjmU5e0OwQThjjdGijwA==" saltValue="kY+B/GLcee5bYWJKbV5OJ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Willow Topco 190124</vt:lpstr>
      <vt:lpstr>Imagine Property Group 281024</vt:lpstr>
      <vt:lpstr>Haslams Estate Agents 281024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2025-05-22T14:53:59Z</dcterms:created>
  <dcterms:modified xsi:type="dcterms:W3CDTF">2025-05-22T15:06:06Z</dcterms:modified>
</cp:coreProperties>
</file>