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onstantinosmossios/Documents/Business Valuation Benchmarks Ltd/2024 Publication/BVB Insights 2024 with Supporting Calculations/Industrials - Services/"/>
    </mc:Choice>
  </mc:AlternateContent>
  <xr:revisionPtr revIDLastSave="0" documentId="13_ncr:1_{108B7C3C-CB3A-6246-8390-522FA5B9D606}" xr6:coauthVersionLast="47" xr6:coauthVersionMax="47" xr10:uidLastSave="{00000000-0000-0000-0000-000000000000}"/>
  <workbookProtection workbookAlgorithmName="SHA-512" workbookHashValue="HA8kHU3h+3tm6Y0gomLVxY+VFwTioWd5MS2WQNu0FHTwITmXXrCBKvoWFyLHF4XAVzTRh4OlRNDXwIW5BHzpHw==" workbookSaltValue="7zlDII6n2USOXC25cVj+QQ==" workbookSpinCount="100000" lockStructure="1"/>
  <bookViews>
    <workbookView xWindow="780" yWindow="1000" windowWidth="27640" windowHeight="15760" xr2:uid="{8EF37EC5-7FB0-DE45-9D09-3F58D010B628}"/>
  </bookViews>
  <sheets>
    <sheet name="Vigilant Security Scot 300623" sheetId="1" r:id="rId1"/>
    <sheet name="Tiger Acquisitions Hold 010723" sheetId="2" r:id="rId2"/>
    <sheet name="Cartor Holdings 211223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90" i="3" l="1"/>
  <c r="B22" i="3" s="1"/>
  <c r="C59" i="3"/>
  <c r="C61" i="3" s="1"/>
  <c r="C57" i="3"/>
  <c r="B18" i="3"/>
  <c r="B25" i="3" s="1"/>
  <c r="C66" i="3" l="1"/>
  <c r="B66" i="3"/>
  <c r="C65" i="3"/>
  <c r="C64" i="3"/>
  <c r="B64" i="3"/>
  <c r="B93" i="2" l="1"/>
  <c r="C63" i="2"/>
  <c r="C65" i="2" s="1"/>
  <c r="B46" i="2"/>
  <c r="B63" i="2" s="1"/>
  <c r="B65" i="2" s="1"/>
  <c r="B15" i="2"/>
  <c r="B38" i="2" s="1"/>
  <c r="B23" i="2" l="1"/>
  <c r="C70" i="2" l="1"/>
  <c r="B70" i="2"/>
  <c r="C68" i="2"/>
  <c r="B68" i="2"/>
  <c r="B91" i="1" l="1"/>
  <c r="B22" i="1" s="1"/>
  <c r="D61" i="1"/>
  <c r="B59" i="1"/>
  <c r="B61" i="1" s="1"/>
  <c r="B62" i="1" s="1"/>
  <c r="C57" i="1"/>
  <c r="C59" i="1" s="1"/>
  <c r="C61" i="1" s="1"/>
  <c r="C62" i="1" s="1"/>
  <c r="D38" i="1"/>
  <c r="B18" i="1"/>
  <c r="B25" i="1" l="1"/>
  <c r="B64" i="1"/>
  <c r="D66" i="1"/>
  <c r="C66" i="1"/>
  <c r="B66" i="1"/>
  <c r="C65" i="1"/>
  <c r="B65" i="1"/>
  <c r="D64" i="1"/>
  <c r="C64" i="1"/>
</calcChain>
</file>

<file path=xl/sharedStrings.xml><?xml version="1.0" encoding="utf-8"?>
<sst xmlns="http://schemas.openxmlformats.org/spreadsheetml/2006/main" count="212" uniqueCount="103">
  <si>
    <t>Target Company</t>
  </si>
  <si>
    <t>Vigilant Security (Scotland) Limited</t>
  </si>
  <si>
    <t>Currency</t>
  </si>
  <si>
    <t>GBP</t>
  </si>
  <si>
    <t>Display</t>
  </si>
  <si>
    <t>000s</t>
  </si>
  <si>
    <t>Enterprise Value</t>
  </si>
  <si>
    <t>Date Completed:</t>
  </si>
  <si>
    <t>Cash consideration (GBP)</t>
  </si>
  <si>
    <t>Source: Croma Security Solutions Group plc press release dated 06/06/2023</t>
  </si>
  <si>
    <t>Deferred consideration (GBP)</t>
  </si>
  <si>
    <t>Source: Croma Security Solutions Group plc press release dated 06/06/2023; issue of Loan notes</t>
  </si>
  <si>
    <t>Shares consideration (GBP)</t>
  </si>
  <si>
    <t>Total consideration</t>
  </si>
  <si>
    <t>Adjustments:</t>
  </si>
  <si>
    <t>Cash at bank and in hand - as at 30/06/2022</t>
  </si>
  <si>
    <t>Source: Vigilant Security (Scotland) Limited financial statements for the year ended 30/06/2022</t>
  </si>
  <si>
    <t>EV</t>
  </si>
  <si>
    <t>Normalised EBITDA</t>
  </si>
  <si>
    <t>Reporting Date:</t>
  </si>
  <si>
    <t>12 months Actual</t>
  </si>
  <si>
    <t>Annualised</t>
  </si>
  <si>
    <t>6 months Actual</t>
  </si>
  <si>
    <t>USD/GBP Exchange Rate:</t>
  </si>
  <si>
    <t>Revenue</t>
  </si>
  <si>
    <t>Gross Profit</t>
  </si>
  <si>
    <t>Operating profit</t>
  </si>
  <si>
    <t>Add Back:</t>
  </si>
  <si>
    <t>Gain on Sale of FA</t>
  </si>
  <si>
    <t>Loss on Sale of FA</t>
  </si>
  <si>
    <t>Write down of inventories</t>
  </si>
  <si>
    <t>Other</t>
  </si>
  <si>
    <t>Share based payments</t>
  </si>
  <si>
    <t>Implied Exceptional items</t>
  </si>
  <si>
    <t>Source: Croma Security Solutions Group plc press release dated 06/06/2023; For the six months ended 31/12/2022 Vigilant recorded revenues up by 7% to £15.92, and EBITDA was £0.28m, a EBITDA margin of  1.75% (versus FY 30/06/2022 of EBITDA margin 2.46% - see below). in the press release it states profitability was held back by a number of factors including non-recurring exceptional costs, up-front investment in staff costs ahead of the start of a substantial contract, and general inflation which has impacted staff retention. BVB have used for the FY 30/06/2023 an EBITDA margin of 1.75%, therefore exceptional costs of £251k to reflect the EBITDA margin.</t>
  </si>
  <si>
    <t>Amortisation of Goodwill</t>
  </si>
  <si>
    <t>Amortisation of Acq Rights</t>
  </si>
  <si>
    <t>Amortisation of Devt Costs</t>
  </si>
  <si>
    <t>Amortisation of Intangible Assets</t>
  </si>
  <si>
    <t>Depreciation of Tangible Assets</t>
  </si>
  <si>
    <t>Sub-total</t>
  </si>
  <si>
    <t>Gross Margin</t>
  </si>
  <si>
    <t>EV/Revenue Multiple</t>
  </si>
  <si>
    <t>EV/EBIT Multiple</t>
  </si>
  <si>
    <t>N/A</t>
  </si>
  <si>
    <t>EV/EBITDA Multiple</t>
  </si>
  <si>
    <t>Source Data</t>
  </si>
  <si>
    <t>Vigilant Security (Scotland) Limited financial statements for the year ended 30/06/2022</t>
  </si>
  <si>
    <t>Croma Security Solutions Group plc press release dated 06/06/2023</t>
  </si>
  <si>
    <t>Croma Security Solutions Group plc press release dated 03/07/2023</t>
  </si>
  <si>
    <t>Vigilant Security (Scotland) Limited PSC02 notice dated 11/07/2023</t>
  </si>
  <si>
    <t>Cash at bank and in hand</t>
  </si>
  <si>
    <t>Debt</t>
  </si>
  <si>
    <t>Lease Liabilities</t>
  </si>
  <si>
    <t>© 2024 Business Valuation Benchmarks Ltd</t>
  </si>
  <si>
    <t>Tiger Acquisitions Holding Limited (Tarsus)</t>
  </si>
  <si>
    <t>USD</t>
  </si>
  <si>
    <t>Note: expected completion date</t>
  </si>
  <si>
    <t>Source: www.oanda.com - as at 01/07/2023</t>
  </si>
  <si>
    <t>Initial consideration (GBP)</t>
  </si>
  <si>
    <t>Source:</t>
  </si>
  <si>
    <t>Informa plc press release 9/03/2023</t>
  </si>
  <si>
    <t>Tiger Acquisitions Holding Limited consolidated financial statements for the year ended 31/12/2022</t>
  </si>
  <si>
    <t>Estimated</t>
  </si>
  <si>
    <t>Actual</t>
  </si>
  <si>
    <t>Note: In 2023, Tarsus full year revenues are estimated to be more than £175m</t>
  </si>
  <si>
    <t>EBITDA (post-synergy)</t>
  </si>
  <si>
    <t>Note: Initial enterprise value of $940M implies post-synergy multiple of c.9.9x EV/EBITDA in 2023/24</t>
  </si>
  <si>
    <t>EV/EBITDA Multiple (post-synergy multiple)</t>
  </si>
  <si>
    <t>Operational synergies</t>
  </si>
  <si>
    <t>Note: c.$20m+ annualised operating synergies (USD/GBP exchange rate 0.80542)</t>
  </si>
  <si>
    <t>Exceptional items</t>
  </si>
  <si>
    <t>Restructuring charges</t>
  </si>
  <si>
    <t>Acquisition related costs</t>
  </si>
  <si>
    <t>Other exceptional items</t>
  </si>
  <si>
    <t>Impairment of Goodwill</t>
  </si>
  <si>
    <t xml:space="preserve">Impairment of Joint Ventures </t>
  </si>
  <si>
    <t>Informa plc press release 2022 Full-Year Results 09/03/2023</t>
  </si>
  <si>
    <t>00/00/2000</t>
  </si>
  <si>
    <t>Cash and cash Equivalents</t>
  </si>
  <si>
    <t>Net debt</t>
  </si>
  <si>
    <t>Cartor Holdings Ltd</t>
  </si>
  <si>
    <t>Source: Spectra Systems Corporation press release dated 04/12/2023</t>
  </si>
  <si>
    <t>Source: Spectra Systems Corporation press release dated 04/12/2023; maximum value</t>
  </si>
  <si>
    <t xml:space="preserve">Source: Spectra Systems Corporation press release dated 04/12/2023; potential </t>
  </si>
  <si>
    <t>Source: Cartor Holdings Ltd financial statements for the year ended 30/09/2022; Spectra Systems Corporation press release dated 04/12/2023; see below</t>
  </si>
  <si>
    <t>Unaudited Management Accounts</t>
  </si>
  <si>
    <t>Audited</t>
  </si>
  <si>
    <t>Spectra Systems Corporation press release dated 04/12/2023</t>
  </si>
  <si>
    <t>Cartor Holdings Ltd financial statements for the year ended 30/09/2022</t>
  </si>
  <si>
    <t>Other - to account for non-recurring costs</t>
  </si>
  <si>
    <t>Spectra Systems Corporation press release dated 21/12/2023</t>
  </si>
  <si>
    <t>Cartor Holdings Ltd PSC02 notice dated 09/01/2024</t>
  </si>
  <si>
    <t>Cash at bank and in hand - as at 31/12/2022</t>
  </si>
  <si>
    <t>Source: Cartor Holdings Ltd financial statements for the year ended 30/09/2022</t>
  </si>
  <si>
    <t>Source: Croma Security Solutions Group plc press release dated 06/06/2023; at the buyer's sole discretion the payment of  an additional £1.3m in cash or on completion of the issue of Redeemable share</t>
  </si>
  <si>
    <t>Source: Vigilant Protect UK Limited (formerly Vigilant Security (Scotland) Limited) financial statements for the year ended 30/06/2023; Vigilant Security (Scotland) Limited financial statements for the year ended 30/06/2022; Croma Security Solutions Group plc press release dated 06/06/2023</t>
  </si>
  <si>
    <t>Source: Vigilant Protect UK Limited (formerly Vigilant Security (Scotland) Limited) financial statements for the year ended 30/06/2023; Croma Security Solutions Group plc press release dated 06/06/2023</t>
  </si>
  <si>
    <t>Source: Vigilant Protect UK Limited (formerly Vigilant Security (Scotland) Limited) financial statements for the year ended 30/06/2023</t>
  </si>
  <si>
    <t>Source: Vigilant Protect UK Limited (formerly Vigilant Security (Scotland) Limited) financial statements for the year ended 30/06/2023; Vigilant Security (Scotland) Limited financial statements for the year ended 30/06/2022</t>
  </si>
  <si>
    <t>Source: Annualised EBITDA for 6 months ending 31/12/2022 - Croma Security Solutions Group plc press release dated 06/06/2023</t>
  </si>
  <si>
    <t>Vigilant Protect UK Limited (formerly Vigilant Security (Scotland) Limited) financial statements for the year ended 30/06/2023</t>
  </si>
  <si>
    <t>Source: Informa plc press release 9/03/2023; initial enterprise value; cash and $210m of new Informa shares; excludes earn-out of up to $45m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</si>
</sst>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(* #,##0.00_);_(* \(#,##0.00\);_(* &quot;-&quot;??_);_(@_)"/>
    <numFmt numFmtId="164" formatCode="dd/mm/yyyy;@"/>
    <numFmt numFmtId="165" formatCode="0.0%"/>
    <numFmt numFmtId="166" formatCode="#,##0.0;[Red]\-#,##0.0"/>
    <numFmt numFmtId="167" formatCode="#,##0.00000;[Red]\-#,##0.00000"/>
    <numFmt numFmtId="168" formatCode="#,##0.00000_);[Red]\(#,##0.00000\)"/>
    <numFmt numFmtId="169" formatCode="0.0\x"/>
    <numFmt numFmtId="170" formatCode="0.0"/>
  </numFmts>
  <fonts count="11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1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/>
    <xf numFmtId="14" fontId="2" fillId="0" borderId="0" xfId="0" applyNumberFormat="1" applyFont="1" applyAlignment="1">
      <alignment horizontal="center"/>
    </xf>
    <xf numFmtId="14" fontId="0" fillId="0" borderId="0" xfId="0" applyNumberForma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3" fillId="2" borderId="1" xfId="0" applyFont="1" applyFill="1" applyBorder="1"/>
    <xf numFmtId="38" fontId="0" fillId="2" borderId="1" xfId="1" applyNumberFormat="1" applyFont="1" applyFill="1" applyBorder="1"/>
    <xf numFmtId="40" fontId="0" fillId="2" borderId="1" xfId="1" applyNumberFormat="1" applyFont="1" applyFill="1" applyBorder="1"/>
    <xf numFmtId="38" fontId="0" fillId="0" borderId="0" xfId="1" applyNumberFormat="1" applyFont="1"/>
    <xf numFmtId="40" fontId="0" fillId="0" borderId="0" xfId="1" applyNumberFormat="1" applyFont="1"/>
    <xf numFmtId="164" fontId="0" fillId="0" borderId="0" xfId="0" applyNumberFormat="1" applyAlignment="1">
      <alignment horizontal="left"/>
    </xf>
    <xf numFmtId="14" fontId="0" fillId="0" borderId="0" xfId="0" applyNumberFormat="1" applyAlignment="1">
      <alignment horizontal="left"/>
    </xf>
    <xf numFmtId="0" fontId="0" fillId="0" borderId="0" xfId="0" applyAlignment="1">
      <alignment vertical="top"/>
    </xf>
    <xf numFmtId="38" fontId="0" fillId="0" borderId="0" xfId="1" applyNumberFormat="1" applyFont="1" applyAlignment="1">
      <alignment vertical="top"/>
    </xf>
    <xf numFmtId="0" fontId="0" fillId="0" borderId="0" xfId="0" applyAlignment="1">
      <alignment vertical="top" wrapText="1"/>
    </xf>
    <xf numFmtId="38" fontId="0" fillId="0" borderId="2" xfId="1" applyNumberFormat="1" applyFont="1" applyBorder="1" applyAlignment="1">
      <alignment vertical="top"/>
    </xf>
    <xf numFmtId="38" fontId="0" fillId="0" borderId="0" xfId="1" applyNumberFormat="1" applyFont="1" applyBorder="1" applyAlignment="1">
      <alignment vertical="top"/>
    </xf>
    <xf numFmtId="14" fontId="2" fillId="0" borderId="0" xfId="0" applyNumberFormat="1" applyFont="1" applyAlignment="1">
      <alignment horizontal="left"/>
    </xf>
    <xf numFmtId="0" fontId="2" fillId="2" borderId="1" xfId="0" applyFont="1" applyFill="1" applyBorder="1"/>
    <xf numFmtId="38" fontId="2" fillId="2" borderId="1" xfId="1" applyNumberFormat="1" applyFont="1" applyFill="1" applyBorder="1"/>
    <xf numFmtId="40" fontId="2" fillId="2" borderId="1" xfId="1" applyNumberFormat="1" applyFont="1" applyFill="1" applyBorder="1"/>
    <xf numFmtId="0" fontId="4" fillId="2" borderId="1" xfId="0" applyFont="1" applyFill="1" applyBorder="1"/>
    <xf numFmtId="0" fontId="5" fillId="0" borderId="0" xfId="0" quotePrefix="1" applyFont="1" applyAlignment="1">
      <alignment horizontal="center"/>
    </xf>
    <xf numFmtId="14" fontId="2" fillId="0" borderId="2" xfId="0" applyNumberFormat="1" applyFon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5" fillId="0" borderId="6" xfId="0" applyFont="1" applyBorder="1" applyAlignment="1">
      <alignment horizontal="center"/>
    </xf>
    <xf numFmtId="164" fontId="0" fillId="0" borderId="0" xfId="0" applyNumberFormat="1" applyAlignment="1">
      <alignment horizontal="center"/>
    </xf>
    <xf numFmtId="0" fontId="5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0" fillId="0" borderId="0" xfId="0" applyAlignment="1">
      <alignment horizontal="left"/>
    </xf>
    <xf numFmtId="38" fontId="0" fillId="0" borderId="0" xfId="1" applyNumberFormat="1" applyFont="1" applyFill="1" applyBorder="1" applyAlignment="1">
      <alignment vertical="top"/>
    </xf>
    <xf numFmtId="38" fontId="0" fillId="0" borderId="0" xfId="1" applyNumberFormat="1" applyFont="1" applyFill="1" applyAlignment="1">
      <alignment vertical="top"/>
    </xf>
    <xf numFmtId="38" fontId="0" fillId="2" borderId="0" xfId="1" applyNumberFormat="1" applyFont="1" applyFill="1" applyAlignment="1">
      <alignment vertical="top"/>
    </xf>
    <xf numFmtId="40" fontId="0" fillId="0" borderId="0" xfId="1" applyNumberFormat="1" applyFont="1" applyAlignment="1">
      <alignment wrapText="1"/>
    </xf>
    <xf numFmtId="0" fontId="0" fillId="0" borderId="2" xfId="0" applyBorder="1"/>
    <xf numFmtId="38" fontId="0" fillId="0" borderId="2" xfId="1" applyNumberFormat="1" applyFont="1" applyBorder="1"/>
    <xf numFmtId="40" fontId="0" fillId="0" borderId="2" xfId="1" applyNumberFormat="1" applyFont="1" applyBorder="1"/>
    <xf numFmtId="0" fontId="2" fillId="2" borderId="1" xfId="0" applyFont="1" applyFill="1" applyBorder="1" applyAlignment="1">
      <alignment vertical="top"/>
    </xf>
    <xf numFmtId="38" fontId="2" fillId="2" borderId="1" xfId="1" applyNumberFormat="1" applyFont="1" applyFill="1" applyBorder="1" applyAlignment="1">
      <alignment vertical="top"/>
    </xf>
    <xf numFmtId="40" fontId="0" fillId="2" borderId="1" xfId="1" applyNumberFormat="1" applyFont="1" applyFill="1" applyBorder="1" applyAlignment="1">
      <alignment vertical="top" wrapText="1"/>
    </xf>
    <xf numFmtId="0" fontId="7" fillId="0" borderId="0" xfId="0" applyFont="1" applyAlignment="1">
      <alignment vertical="top"/>
    </xf>
    <xf numFmtId="10" fontId="7" fillId="0" borderId="0" xfId="2" applyNumberFormat="1" applyFont="1" applyBorder="1"/>
    <xf numFmtId="165" fontId="0" fillId="0" borderId="0" xfId="2" applyNumberFormat="1" applyFont="1" applyBorder="1"/>
    <xf numFmtId="0" fontId="0" fillId="2" borderId="3" xfId="0" applyFill="1" applyBorder="1"/>
    <xf numFmtId="166" fontId="2" fillId="2" borderId="4" xfId="1" applyNumberFormat="1" applyFont="1" applyFill="1" applyBorder="1"/>
    <xf numFmtId="166" fontId="2" fillId="0" borderId="0" xfId="1" applyNumberFormat="1" applyFont="1" applyFill="1" applyBorder="1"/>
    <xf numFmtId="166" fontId="2" fillId="2" borderId="4" xfId="1" applyNumberFormat="1" applyFont="1" applyFill="1" applyBorder="1" applyAlignment="1">
      <alignment horizontal="right"/>
    </xf>
    <xf numFmtId="0" fontId="0" fillId="2" borderId="1" xfId="0" applyFill="1" applyBorder="1"/>
    <xf numFmtId="40" fontId="0" fillId="0" borderId="0" xfId="1" applyNumberFormat="1" applyFont="1" applyFill="1" applyBorder="1"/>
    <xf numFmtId="164" fontId="2" fillId="0" borderId="0" xfId="0" applyNumberFormat="1" applyFont="1" applyAlignment="1">
      <alignment horizontal="center"/>
    </xf>
    <xf numFmtId="167" fontId="0" fillId="0" borderId="0" xfId="1" applyNumberFormat="1" applyFont="1" applyAlignment="1">
      <alignment horizontal="left"/>
    </xf>
    <xf numFmtId="38" fontId="0" fillId="0" borderId="0" xfId="1" applyNumberFormat="1" applyFont="1" applyBorder="1"/>
    <xf numFmtId="38" fontId="2" fillId="0" borderId="0" xfId="1" applyNumberFormat="1" applyFont="1"/>
    <xf numFmtId="0" fontId="0" fillId="0" borderId="0" xfId="0" quotePrefix="1"/>
    <xf numFmtId="168" fontId="0" fillId="0" borderId="0" xfId="1" applyNumberFormat="1" applyFont="1" applyAlignment="1">
      <alignment horizontal="left" vertical="top"/>
    </xf>
    <xf numFmtId="14" fontId="2" fillId="0" borderId="0" xfId="0" applyNumberFormat="1" applyFont="1" applyAlignment="1">
      <alignment horizontal="left" vertical="top"/>
    </xf>
    <xf numFmtId="0" fontId="8" fillId="0" borderId="0" xfId="0" applyFont="1" applyAlignment="1">
      <alignment horizontal="left" vertical="top" wrapText="1"/>
    </xf>
    <xf numFmtId="0" fontId="9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0" fillId="0" borderId="0" xfId="0" applyFont="1"/>
    <xf numFmtId="0" fontId="0" fillId="0" borderId="0" xfId="0" applyAlignment="1">
      <alignment horizontal="left" vertical="top" indent="1"/>
    </xf>
    <xf numFmtId="40" fontId="0" fillId="2" borderId="1" xfId="1" applyNumberFormat="1" applyFont="1" applyFill="1" applyBorder="1" applyAlignment="1">
      <alignment wrapText="1"/>
    </xf>
    <xf numFmtId="164" fontId="0" fillId="0" borderId="7" xfId="0" applyNumberFormat="1" applyBorder="1" applyAlignment="1">
      <alignment horizontal="center"/>
    </xf>
    <xf numFmtId="0" fontId="9" fillId="0" borderId="8" xfId="0" applyFont="1" applyBorder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6" fillId="0" borderId="8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6" fillId="0" borderId="8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/>
    </xf>
    <xf numFmtId="38" fontId="0" fillId="0" borderId="8" xfId="1" applyNumberFormat="1" applyFont="1" applyFill="1" applyBorder="1" applyAlignment="1">
      <alignment vertical="top"/>
    </xf>
    <xf numFmtId="38" fontId="0" fillId="2" borderId="8" xfId="1" applyNumberFormat="1" applyFont="1" applyFill="1" applyBorder="1" applyAlignment="1">
      <alignment vertical="top"/>
    </xf>
    <xf numFmtId="38" fontId="0" fillId="0" borderId="9" xfId="1" applyNumberFormat="1" applyFont="1" applyBorder="1"/>
    <xf numFmtId="38" fontId="2" fillId="2" borderId="10" xfId="1" applyNumberFormat="1" applyFont="1" applyFill="1" applyBorder="1" applyAlignment="1">
      <alignment vertical="top"/>
    </xf>
    <xf numFmtId="38" fontId="0" fillId="0" borderId="8" xfId="1" applyNumberFormat="1" applyFont="1" applyBorder="1"/>
    <xf numFmtId="14" fontId="2" fillId="0" borderId="8" xfId="0" applyNumberFormat="1" applyFont="1" applyBorder="1" applyAlignment="1">
      <alignment horizontal="center"/>
    </xf>
    <xf numFmtId="166" fontId="2" fillId="2" borderId="10" xfId="1" applyNumberFormat="1" applyFont="1" applyFill="1" applyBorder="1"/>
    <xf numFmtId="166" fontId="2" fillId="2" borderId="5" xfId="1" applyNumberFormat="1" applyFont="1" applyFill="1" applyBorder="1"/>
    <xf numFmtId="166" fontId="2" fillId="2" borderId="10" xfId="1" applyNumberFormat="1" applyFont="1" applyFill="1" applyBorder="1" applyAlignment="1">
      <alignment horizontal="right"/>
    </xf>
    <xf numFmtId="0" fontId="0" fillId="0" borderId="11" xfId="0" applyBorder="1"/>
    <xf numFmtId="170" fontId="0" fillId="0" borderId="0" xfId="0" applyNumberFormat="1"/>
    <xf numFmtId="14" fontId="0" fillId="0" borderId="7" xfId="0" applyNumberFormat="1" applyBorder="1" applyAlignment="1">
      <alignment horizontal="left"/>
    </xf>
    <xf numFmtId="0" fontId="0" fillId="0" borderId="8" xfId="0" applyBorder="1" applyAlignment="1">
      <alignment vertical="top"/>
    </xf>
    <xf numFmtId="3" fontId="0" fillId="0" borderId="8" xfId="0" applyNumberFormat="1" applyBorder="1" applyAlignment="1">
      <alignment vertical="top"/>
    </xf>
    <xf numFmtId="0" fontId="0" fillId="0" borderId="9" xfId="0" applyBorder="1"/>
    <xf numFmtId="10" fontId="7" fillId="0" borderId="8" xfId="2" applyNumberFormat="1" applyFont="1" applyBorder="1"/>
    <xf numFmtId="0" fontId="0" fillId="0" borderId="8" xfId="0" applyBorder="1"/>
    <xf numFmtId="0" fontId="0" fillId="0" borderId="12" xfId="0" applyBorder="1"/>
    <xf numFmtId="166" fontId="2" fillId="2" borderId="5" xfId="1" applyNumberFormat="1" applyFont="1" applyFill="1" applyBorder="1" applyAlignment="1">
      <alignment horizontal="right"/>
    </xf>
    <xf numFmtId="0" fontId="8" fillId="0" borderId="8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center" vertical="top" wrapText="1"/>
    </xf>
    <xf numFmtId="169" fontId="10" fillId="0" borderId="8" xfId="1" applyNumberFormat="1" applyFont="1" applyFill="1" applyBorder="1" applyAlignment="1"/>
    <xf numFmtId="164" fontId="0" fillId="0" borderId="3" xfId="0" applyNumberFormat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0" fontId="6" fillId="0" borderId="3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0" fillId="0" borderId="0" xfId="0" applyAlignment="1">
      <alignment horizontal="left" vertical="top" wrapText="1"/>
    </xf>
  </cellXfs>
  <cellStyles count="3">
    <cellStyle name="Comma" xfId="1" builtinId="3"/>
    <cellStyle name="Normal" xfId="0" builtinId="0"/>
    <cellStyle name="Per 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59D4DF-DAC0-AC45-BA7F-CB3AD974D4B8}">
  <sheetPr>
    <pageSetUpPr fitToPage="1"/>
  </sheetPr>
  <dimension ref="A1:L98"/>
  <sheetViews>
    <sheetView tabSelected="1" workbookViewId="0"/>
  </sheetViews>
  <sheetFormatPr baseColWidth="10" defaultColWidth="8.83203125" defaultRowHeight="16" x14ac:dyDescent="0.2"/>
  <cols>
    <col min="1" max="1" width="39.6640625" bestFit="1" customWidth="1"/>
    <col min="2" max="5" width="12.83203125" customWidth="1"/>
    <col min="6" max="6" width="80.6640625" customWidth="1"/>
    <col min="7" max="7" width="20.5" bestFit="1" customWidth="1"/>
    <col min="8" max="12" width="10.83203125" customWidth="1"/>
  </cols>
  <sheetData>
    <row r="1" spans="1:6" x14ac:dyDescent="0.2">
      <c r="A1" s="1" t="s">
        <v>0</v>
      </c>
      <c r="B1" s="1" t="s">
        <v>1</v>
      </c>
      <c r="D1" s="1"/>
      <c r="E1" s="1"/>
      <c r="F1" s="1"/>
    </row>
    <row r="2" spans="1:6" x14ac:dyDescent="0.2">
      <c r="A2" s="2"/>
      <c r="B2" s="2"/>
    </row>
    <row r="3" spans="1:6" x14ac:dyDescent="0.2">
      <c r="A3" s="2" t="s">
        <v>2</v>
      </c>
      <c r="B3" s="3" t="s">
        <v>3</v>
      </c>
      <c r="C3" s="3" t="s">
        <v>3</v>
      </c>
      <c r="D3" s="3" t="s">
        <v>3</v>
      </c>
      <c r="E3" s="3" t="s">
        <v>3</v>
      </c>
      <c r="F3" s="4"/>
    </row>
    <row r="4" spans="1:6" x14ac:dyDescent="0.2">
      <c r="A4" s="2"/>
      <c r="B4" s="3"/>
      <c r="C4" s="3"/>
      <c r="D4" s="3"/>
      <c r="E4" s="3"/>
      <c r="F4" s="4"/>
    </row>
    <row r="5" spans="1:6" x14ac:dyDescent="0.2">
      <c r="A5" s="2" t="s">
        <v>4</v>
      </c>
      <c r="B5" s="5" t="s">
        <v>5</v>
      </c>
      <c r="C5" s="5" t="s">
        <v>5</v>
      </c>
      <c r="D5" s="5" t="s">
        <v>5</v>
      </c>
      <c r="E5" s="5" t="s">
        <v>5</v>
      </c>
    </row>
    <row r="6" spans="1:6" x14ac:dyDescent="0.2">
      <c r="A6" s="2"/>
      <c r="B6" s="2"/>
      <c r="C6" s="6"/>
      <c r="D6" s="6"/>
      <c r="E6" s="6"/>
    </row>
    <row r="7" spans="1:6" x14ac:dyDescent="0.2">
      <c r="A7" s="7" t="s">
        <v>6</v>
      </c>
      <c r="B7" s="7"/>
      <c r="C7" s="8"/>
      <c r="D7" s="8"/>
      <c r="E7" s="8"/>
      <c r="F7" s="9"/>
    </row>
    <row r="8" spans="1:6" x14ac:dyDescent="0.2">
      <c r="A8" s="2" t="s">
        <v>7</v>
      </c>
      <c r="B8" s="2"/>
      <c r="C8" s="10"/>
      <c r="D8" s="10"/>
      <c r="E8" s="10"/>
      <c r="F8" s="11"/>
    </row>
    <row r="9" spans="1:6" x14ac:dyDescent="0.2">
      <c r="A9" s="12">
        <v>45107</v>
      </c>
      <c r="B9" s="12"/>
      <c r="C9" s="10"/>
      <c r="D9" s="10"/>
      <c r="E9" s="10"/>
      <c r="F9" s="11"/>
    </row>
    <row r="10" spans="1:6" x14ac:dyDescent="0.2">
      <c r="A10" s="13"/>
      <c r="B10" s="13"/>
      <c r="C10" s="10"/>
      <c r="D10" s="10"/>
      <c r="E10" s="10"/>
      <c r="F10" s="11"/>
    </row>
    <row r="11" spans="1:6" x14ac:dyDescent="0.2">
      <c r="A11" s="13"/>
      <c r="B11" s="13"/>
      <c r="C11" s="10"/>
      <c r="D11" s="10"/>
      <c r="E11" s="10"/>
      <c r="F11" s="11"/>
    </row>
    <row r="12" spans="1:6" ht="17" x14ac:dyDescent="0.2">
      <c r="A12" s="14" t="s">
        <v>8</v>
      </c>
      <c r="B12" s="15">
        <v>1073.3140000000001</v>
      </c>
      <c r="D12" s="15"/>
      <c r="E12" s="15"/>
      <c r="F12" s="16" t="s">
        <v>9</v>
      </c>
    </row>
    <row r="13" spans="1:6" x14ac:dyDescent="0.2">
      <c r="A13" s="14"/>
      <c r="B13" s="15"/>
      <c r="D13" s="15"/>
      <c r="E13" s="15"/>
      <c r="F13" s="16"/>
    </row>
    <row r="14" spans="1:6" ht="34" x14ac:dyDescent="0.2">
      <c r="A14" s="14" t="s">
        <v>10</v>
      </c>
      <c r="B14" s="15">
        <v>4126.6859999999997</v>
      </c>
      <c r="D14" s="15"/>
      <c r="E14" s="15"/>
      <c r="F14" s="16" t="s">
        <v>11</v>
      </c>
    </row>
    <row r="15" spans="1:6" x14ac:dyDescent="0.2">
      <c r="A15" s="14"/>
      <c r="B15" s="15"/>
      <c r="D15" s="15"/>
      <c r="E15" s="15"/>
      <c r="F15" s="16"/>
    </row>
    <row r="16" spans="1:6" ht="51" x14ac:dyDescent="0.2">
      <c r="A16" s="14" t="s">
        <v>12</v>
      </c>
      <c r="B16" s="17">
        <v>1300</v>
      </c>
      <c r="D16" s="18"/>
      <c r="E16" s="18"/>
      <c r="F16" s="16" t="s">
        <v>95</v>
      </c>
    </row>
    <row r="17" spans="1:6" x14ac:dyDescent="0.2">
      <c r="A17" s="14"/>
      <c r="B17" s="15"/>
      <c r="D17" s="15"/>
      <c r="E17" s="15"/>
      <c r="F17" s="16"/>
    </row>
    <row r="18" spans="1:6" x14ac:dyDescent="0.2">
      <c r="A18" s="1" t="s">
        <v>13</v>
      </c>
      <c r="B18" s="15">
        <f>SUM(B12:B16)</f>
        <v>6500</v>
      </c>
      <c r="D18" s="15"/>
      <c r="E18" s="15"/>
      <c r="F18" s="16"/>
    </row>
    <row r="19" spans="1:6" x14ac:dyDescent="0.2">
      <c r="A19" s="14"/>
      <c r="B19" s="15"/>
      <c r="D19" s="15"/>
      <c r="E19" s="15"/>
      <c r="F19" s="16"/>
    </row>
    <row r="20" spans="1:6" x14ac:dyDescent="0.2">
      <c r="A20" s="19" t="s">
        <v>14</v>
      </c>
      <c r="B20" s="15"/>
      <c r="D20" s="15"/>
      <c r="E20" s="15"/>
      <c r="F20" s="16"/>
    </row>
    <row r="21" spans="1:6" x14ac:dyDescent="0.2">
      <c r="A21" s="14"/>
      <c r="B21" s="15"/>
      <c r="D21" s="15"/>
      <c r="E21" s="15"/>
      <c r="F21" s="16"/>
    </row>
    <row r="22" spans="1:6" ht="34" x14ac:dyDescent="0.2">
      <c r="A22" s="14" t="s">
        <v>15</v>
      </c>
      <c r="B22" s="15">
        <f>-B91</f>
        <v>-1628.008</v>
      </c>
      <c r="D22" s="15"/>
      <c r="E22" s="15"/>
      <c r="F22" s="16" t="s">
        <v>16</v>
      </c>
    </row>
    <row r="23" spans="1:6" x14ac:dyDescent="0.2">
      <c r="A23" s="14"/>
      <c r="B23" s="15"/>
      <c r="D23" s="15"/>
      <c r="E23" s="15"/>
      <c r="F23" s="16"/>
    </row>
    <row r="24" spans="1:6" x14ac:dyDescent="0.2">
      <c r="A24" s="4"/>
      <c r="B24" s="10"/>
      <c r="D24" s="10"/>
      <c r="E24" s="10"/>
    </row>
    <row r="25" spans="1:6" x14ac:dyDescent="0.2">
      <c r="A25" s="20" t="s">
        <v>17</v>
      </c>
      <c r="B25" s="21">
        <f>B18-B91</f>
        <v>4871.9920000000002</v>
      </c>
      <c r="C25" s="21"/>
      <c r="D25" s="21"/>
      <c r="E25" s="21"/>
      <c r="F25" s="22"/>
    </row>
    <row r="26" spans="1:6" x14ac:dyDescent="0.2">
      <c r="A26" s="2"/>
      <c r="B26" s="2"/>
    </row>
    <row r="27" spans="1:6" x14ac:dyDescent="0.2">
      <c r="A27" s="2"/>
      <c r="B27" s="2"/>
    </row>
    <row r="28" spans="1:6" x14ac:dyDescent="0.2">
      <c r="A28" s="7" t="s">
        <v>18</v>
      </c>
      <c r="B28" s="7"/>
      <c r="C28" s="7"/>
      <c r="D28" s="7"/>
      <c r="E28" s="7"/>
      <c r="F28" s="23"/>
    </row>
    <row r="29" spans="1:6" x14ac:dyDescent="0.2">
      <c r="C29" s="3"/>
      <c r="D29" s="3"/>
      <c r="E29" s="3"/>
      <c r="F29" s="24"/>
    </row>
    <row r="30" spans="1:6" x14ac:dyDescent="0.2">
      <c r="C30" s="25"/>
      <c r="D30" s="25"/>
      <c r="E30" s="25"/>
      <c r="F30" s="24"/>
    </row>
    <row r="31" spans="1:6" x14ac:dyDescent="0.2">
      <c r="A31" s="2" t="s">
        <v>19</v>
      </c>
      <c r="B31" s="26">
        <v>45107</v>
      </c>
      <c r="C31" s="27">
        <v>44742</v>
      </c>
      <c r="D31" s="96">
        <v>44926</v>
      </c>
      <c r="E31" s="97"/>
      <c r="F31" s="28"/>
    </row>
    <row r="32" spans="1:6" x14ac:dyDescent="0.2">
      <c r="A32" s="2"/>
      <c r="B32" s="2"/>
      <c r="C32" s="29"/>
      <c r="D32" s="29"/>
      <c r="E32" s="29"/>
      <c r="F32" s="30"/>
    </row>
    <row r="33" spans="1:6" x14ac:dyDescent="0.2">
      <c r="A33" s="13"/>
      <c r="B33" s="98" t="s">
        <v>20</v>
      </c>
      <c r="C33" s="99"/>
      <c r="D33" s="31" t="s">
        <v>21</v>
      </c>
      <c r="E33" s="32" t="s">
        <v>22</v>
      </c>
      <c r="F33" s="30"/>
    </row>
    <row r="34" spans="1:6" x14ac:dyDescent="0.2">
      <c r="A34" s="13"/>
      <c r="B34" s="13"/>
      <c r="C34" s="33"/>
      <c r="D34" s="33"/>
      <c r="E34" s="33"/>
      <c r="F34" s="30"/>
    </row>
    <row r="35" spans="1:6" x14ac:dyDescent="0.2">
      <c r="A35" s="2" t="s">
        <v>23</v>
      </c>
      <c r="B35" s="2"/>
      <c r="C35" s="30"/>
      <c r="D35" s="30"/>
      <c r="E35" s="30"/>
      <c r="F35" s="30"/>
    </row>
    <row r="36" spans="1:6" ht="17" thickBot="1" x14ac:dyDescent="0.25">
      <c r="A36" s="34"/>
      <c r="B36" s="34"/>
      <c r="C36" s="30"/>
      <c r="D36" s="30"/>
      <c r="E36" s="30"/>
      <c r="F36" s="34"/>
    </row>
    <row r="37" spans="1:6" x14ac:dyDescent="0.2">
      <c r="A37" s="13"/>
      <c r="B37" s="85"/>
      <c r="C37" s="30"/>
      <c r="D37" s="30"/>
      <c r="E37" s="30"/>
      <c r="F37" s="30"/>
    </row>
    <row r="38" spans="1:6" ht="68" x14ac:dyDescent="0.2">
      <c r="A38" s="14" t="s">
        <v>24</v>
      </c>
      <c r="B38" s="74">
        <v>34795.146000000001</v>
      </c>
      <c r="C38" s="35">
        <v>29334.114000000001</v>
      </c>
      <c r="D38" s="36">
        <f>E38/6*12</f>
        <v>31840</v>
      </c>
      <c r="E38" s="36">
        <v>15920</v>
      </c>
      <c r="F38" s="16" t="s">
        <v>96</v>
      </c>
    </row>
    <row r="39" spans="1:6" x14ac:dyDescent="0.2">
      <c r="A39" s="14" t="s">
        <v>25</v>
      </c>
      <c r="B39" s="86"/>
      <c r="C39" s="35"/>
      <c r="D39" s="37"/>
      <c r="E39" s="37"/>
      <c r="F39" s="16"/>
    </row>
    <row r="40" spans="1:6" ht="51" x14ac:dyDescent="0.2">
      <c r="A40" s="1" t="s">
        <v>26</v>
      </c>
      <c r="B40" s="74">
        <v>283.017</v>
      </c>
      <c r="C40" s="35">
        <v>596.96600000000001</v>
      </c>
      <c r="D40" s="37"/>
      <c r="E40" s="37"/>
      <c r="F40" s="16" t="s">
        <v>97</v>
      </c>
    </row>
    <row r="41" spans="1:6" x14ac:dyDescent="0.2">
      <c r="A41" s="14"/>
      <c r="B41" s="86"/>
      <c r="C41" s="35"/>
      <c r="D41" s="37"/>
      <c r="E41" s="37"/>
      <c r="F41" s="11"/>
    </row>
    <row r="42" spans="1:6" x14ac:dyDescent="0.2">
      <c r="A42" s="1" t="s">
        <v>27</v>
      </c>
      <c r="B42" s="74"/>
      <c r="C42" s="35"/>
      <c r="D42" s="37"/>
      <c r="E42" s="37"/>
      <c r="F42" s="11"/>
    </row>
    <row r="43" spans="1:6" x14ac:dyDescent="0.2">
      <c r="A43" s="14"/>
      <c r="B43" s="74"/>
      <c r="C43" s="35"/>
      <c r="D43" s="37"/>
      <c r="E43" s="37"/>
      <c r="F43" s="11"/>
    </row>
    <row r="44" spans="1:6" ht="34" x14ac:dyDescent="0.2">
      <c r="A44" s="14" t="s">
        <v>28</v>
      </c>
      <c r="B44" s="74">
        <v>-13.175000000000001</v>
      </c>
      <c r="C44" s="35"/>
      <c r="D44" s="37"/>
      <c r="E44" s="37"/>
      <c r="F44" s="16" t="s">
        <v>98</v>
      </c>
    </row>
    <row r="45" spans="1:6" x14ac:dyDescent="0.2">
      <c r="A45" s="14" t="s">
        <v>29</v>
      </c>
      <c r="B45" s="74"/>
      <c r="C45" s="35"/>
      <c r="D45" s="37"/>
      <c r="E45" s="37"/>
      <c r="F45" s="11"/>
    </row>
    <row r="46" spans="1:6" x14ac:dyDescent="0.2">
      <c r="A46" s="14"/>
      <c r="B46" s="74"/>
      <c r="C46" s="35"/>
      <c r="D46" s="37"/>
      <c r="E46" s="37"/>
      <c r="F46" s="11"/>
    </row>
    <row r="47" spans="1:6" x14ac:dyDescent="0.2">
      <c r="A47" s="14" t="s">
        <v>30</v>
      </c>
      <c r="B47" s="74"/>
      <c r="C47" s="35"/>
      <c r="D47" s="37"/>
      <c r="E47" s="37"/>
      <c r="F47" s="11"/>
    </row>
    <row r="48" spans="1:6" x14ac:dyDescent="0.2">
      <c r="A48" s="14" t="s">
        <v>31</v>
      </c>
      <c r="B48" s="74"/>
      <c r="C48" s="35"/>
      <c r="D48" s="37"/>
      <c r="E48" s="37"/>
      <c r="F48" s="16"/>
    </row>
    <row r="49" spans="1:6" x14ac:dyDescent="0.2">
      <c r="A49" s="14" t="s">
        <v>32</v>
      </c>
      <c r="B49" s="74"/>
      <c r="C49" s="35"/>
      <c r="D49" s="37"/>
      <c r="E49" s="37"/>
      <c r="F49" s="11"/>
    </row>
    <row r="50" spans="1:6" ht="136" x14ac:dyDescent="0.2">
      <c r="A50" s="14" t="s">
        <v>33</v>
      </c>
      <c r="B50" s="74">
        <v>251</v>
      </c>
      <c r="C50" s="35"/>
      <c r="D50" s="37"/>
      <c r="E50" s="37"/>
      <c r="F50" s="38" t="s">
        <v>34</v>
      </c>
    </row>
    <row r="51" spans="1:6" x14ac:dyDescent="0.2">
      <c r="A51" s="14"/>
      <c r="B51" s="86"/>
      <c r="C51" s="35"/>
      <c r="D51" s="37"/>
      <c r="E51" s="37"/>
      <c r="F51" s="11"/>
    </row>
    <row r="52" spans="1:6" x14ac:dyDescent="0.2">
      <c r="A52" s="14" t="s">
        <v>35</v>
      </c>
      <c r="B52" s="86"/>
      <c r="C52" s="35"/>
      <c r="D52" s="37"/>
      <c r="E52" s="37"/>
      <c r="F52" s="16"/>
    </row>
    <row r="53" spans="1:6" x14ac:dyDescent="0.2">
      <c r="A53" s="14" t="s">
        <v>36</v>
      </c>
      <c r="B53" s="86"/>
      <c r="C53" s="35"/>
      <c r="D53" s="37"/>
      <c r="E53" s="37"/>
      <c r="F53" s="11"/>
    </row>
    <row r="54" spans="1:6" x14ac:dyDescent="0.2">
      <c r="A54" s="14" t="s">
        <v>37</v>
      </c>
      <c r="B54" s="86"/>
      <c r="C54" s="35"/>
      <c r="D54" s="37"/>
      <c r="E54" s="37"/>
      <c r="F54" s="16"/>
    </row>
    <row r="55" spans="1:6" x14ac:dyDescent="0.2">
      <c r="A55" s="14" t="s">
        <v>38</v>
      </c>
      <c r="B55" s="86"/>
      <c r="C55" s="35"/>
      <c r="D55" s="37"/>
      <c r="E55" s="37"/>
      <c r="F55" s="16"/>
    </row>
    <row r="56" spans="1:6" x14ac:dyDescent="0.2">
      <c r="A56" s="14"/>
      <c r="B56" s="86"/>
      <c r="C56" s="35"/>
      <c r="D56" s="37"/>
      <c r="E56" s="37"/>
      <c r="F56" s="11"/>
    </row>
    <row r="57" spans="1:6" ht="51" x14ac:dyDescent="0.2">
      <c r="A57" s="14" t="s">
        <v>39</v>
      </c>
      <c r="B57" s="87">
        <v>88.239000000000004</v>
      </c>
      <c r="C57" s="35">
        <f>121.667+3.341</f>
        <v>125.008</v>
      </c>
      <c r="D57" s="37"/>
      <c r="E57" s="37"/>
      <c r="F57" s="16" t="s">
        <v>99</v>
      </c>
    </row>
    <row r="58" spans="1:6" x14ac:dyDescent="0.2">
      <c r="A58" s="14"/>
      <c r="B58" s="86"/>
      <c r="C58" s="35"/>
      <c r="D58" s="37"/>
      <c r="E58" s="37"/>
      <c r="F58" s="11"/>
    </row>
    <row r="59" spans="1:6" x14ac:dyDescent="0.2">
      <c r="A59" s="14" t="s">
        <v>40</v>
      </c>
      <c r="B59" s="74">
        <f>SUM(B44:B57)</f>
        <v>326.06399999999996</v>
      </c>
      <c r="C59" s="35">
        <f>SUM(C44:C57)</f>
        <v>125.008</v>
      </c>
      <c r="D59" s="37"/>
      <c r="E59" s="37"/>
      <c r="F59" s="11"/>
    </row>
    <row r="60" spans="1:6" x14ac:dyDescent="0.2">
      <c r="A60" s="39"/>
      <c r="B60" s="88"/>
      <c r="C60" s="40"/>
      <c r="D60" s="40"/>
      <c r="E60" s="40"/>
      <c r="F60" s="41"/>
    </row>
    <row r="61" spans="1:6" ht="34" x14ac:dyDescent="0.2">
      <c r="A61" s="42" t="s">
        <v>18</v>
      </c>
      <c r="B61" s="77">
        <f>B40+B59</f>
        <v>609.0809999999999</v>
      </c>
      <c r="C61" s="43">
        <f>C40+C59</f>
        <v>721.97400000000005</v>
      </c>
      <c r="D61" s="43">
        <f>E61/6*12</f>
        <v>560</v>
      </c>
      <c r="E61" s="43">
        <v>280</v>
      </c>
      <c r="F61" s="44" t="s">
        <v>100</v>
      </c>
    </row>
    <row r="62" spans="1:6" x14ac:dyDescent="0.2">
      <c r="A62" s="45" t="s">
        <v>41</v>
      </c>
      <c r="B62" s="89">
        <f>B61/B38</f>
        <v>1.7504769199703885E-2</v>
      </c>
      <c r="C62" s="46">
        <f>C61/C38</f>
        <v>2.4612094982653984E-2</v>
      </c>
      <c r="D62" s="47"/>
      <c r="E62" s="10"/>
      <c r="F62" s="11"/>
    </row>
    <row r="63" spans="1:6" x14ac:dyDescent="0.2">
      <c r="B63" s="90"/>
      <c r="C63" s="3"/>
      <c r="D63" s="3"/>
      <c r="E63" s="3"/>
      <c r="F63" s="10"/>
    </row>
    <row r="64" spans="1:6" x14ac:dyDescent="0.2">
      <c r="A64" s="48" t="s">
        <v>42</v>
      </c>
      <c r="B64" s="80">
        <f>ROUND((B25/B38),1)</f>
        <v>0.1</v>
      </c>
      <c r="C64" s="81">
        <f>ROUND((B25/C38),1)</f>
        <v>0.2</v>
      </c>
      <c r="D64" s="49">
        <f>ROUND((B25/D38),1)</f>
        <v>0.2</v>
      </c>
      <c r="E64" s="50"/>
      <c r="F64" s="10"/>
    </row>
    <row r="65" spans="1:6" x14ac:dyDescent="0.2">
      <c r="A65" s="48" t="s">
        <v>43</v>
      </c>
      <c r="B65" s="80">
        <f>ROUND((B25/B40),1)</f>
        <v>17.2</v>
      </c>
      <c r="C65" s="81">
        <f>ROUND((B25/C40),1)</f>
        <v>8.1999999999999993</v>
      </c>
      <c r="D65" s="51" t="s">
        <v>44</v>
      </c>
      <c r="E65" s="50"/>
      <c r="F65" s="10"/>
    </row>
    <row r="66" spans="1:6" x14ac:dyDescent="0.2">
      <c r="A66" s="48" t="s">
        <v>45</v>
      </c>
      <c r="B66" s="80">
        <f>ROUND((B25/B61),1)</f>
        <v>8</v>
      </c>
      <c r="C66" s="81">
        <f>ROUND((B25/C61),1)</f>
        <v>6.7</v>
      </c>
      <c r="D66" s="49">
        <f>ROUND((B25/D61),1)</f>
        <v>8.6999999999999993</v>
      </c>
      <c r="E66" s="50"/>
      <c r="F66" s="10"/>
    </row>
    <row r="67" spans="1:6" ht="17" thickBot="1" x14ac:dyDescent="0.25">
      <c r="B67" s="83"/>
      <c r="C67" s="91"/>
    </row>
    <row r="69" spans="1:6" x14ac:dyDescent="0.2">
      <c r="A69" s="7" t="s">
        <v>46</v>
      </c>
      <c r="B69" s="7"/>
      <c r="C69" s="8"/>
      <c r="D69" s="8"/>
      <c r="E69" s="8"/>
      <c r="F69" s="9"/>
    </row>
    <row r="70" spans="1:6" x14ac:dyDescent="0.2">
      <c r="F70" s="10"/>
    </row>
    <row r="71" spans="1:6" x14ac:dyDescent="0.2">
      <c r="A71" s="14" t="s">
        <v>47</v>
      </c>
      <c r="B71" s="14"/>
    </row>
    <row r="72" spans="1:6" x14ac:dyDescent="0.2">
      <c r="A72" s="14" t="s">
        <v>101</v>
      </c>
      <c r="B72" s="14"/>
    </row>
    <row r="73" spans="1:6" x14ac:dyDescent="0.2">
      <c r="A73" s="14" t="s">
        <v>48</v>
      </c>
      <c r="B73" s="14"/>
    </row>
    <row r="74" spans="1:6" x14ac:dyDescent="0.2">
      <c r="A74" t="s">
        <v>49</v>
      </c>
    </row>
    <row r="75" spans="1:6" x14ac:dyDescent="0.2">
      <c r="A75" t="s">
        <v>50</v>
      </c>
    </row>
    <row r="76" spans="1:6" x14ac:dyDescent="0.2">
      <c r="F76" s="11"/>
    </row>
    <row r="77" spans="1:6" x14ac:dyDescent="0.2">
      <c r="A77" s="52"/>
      <c r="B77" s="52"/>
      <c r="C77" s="52"/>
      <c r="D77" s="52"/>
      <c r="E77" s="52"/>
      <c r="F77" s="9"/>
    </row>
    <row r="78" spans="1:6" x14ac:dyDescent="0.2">
      <c r="F78" s="53"/>
    </row>
    <row r="79" spans="1:6" x14ac:dyDescent="0.2">
      <c r="F79" s="53"/>
    </row>
    <row r="80" spans="1:6" x14ac:dyDescent="0.2">
      <c r="B80" s="3" t="s">
        <v>3</v>
      </c>
      <c r="D80" s="3"/>
      <c r="E80" s="3"/>
    </row>
    <row r="81" spans="1:6" x14ac:dyDescent="0.2">
      <c r="B81" s="3"/>
      <c r="D81" s="3"/>
      <c r="E81" s="3"/>
    </row>
    <row r="82" spans="1:6" x14ac:dyDescent="0.2">
      <c r="B82" s="5" t="s">
        <v>5</v>
      </c>
      <c r="D82" s="5"/>
      <c r="E82" s="5"/>
    </row>
    <row r="83" spans="1:6" x14ac:dyDescent="0.2">
      <c r="B83" s="5"/>
      <c r="D83" s="5"/>
      <c r="E83" s="5"/>
    </row>
    <row r="84" spans="1:6" x14ac:dyDescent="0.2">
      <c r="B84" s="54">
        <v>44742</v>
      </c>
      <c r="D84" s="54"/>
      <c r="E84" s="54"/>
    </row>
    <row r="85" spans="1:6" x14ac:dyDescent="0.2">
      <c r="A85" s="2" t="s">
        <v>23</v>
      </c>
      <c r="B85" s="5"/>
      <c r="D85" s="5"/>
      <c r="E85" s="5"/>
    </row>
    <row r="86" spans="1:6" x14ac:dyDescent="0.2">
      <c r="A86" s="55"/>
      <c r="B86" s="5"/>
      <c r="D86" s="5"/>
      <c r="E86" s="5"/>
    </row>
    <row r="88" spans="1:6" ht="34" x14ac:dyDescent="0.2">
      <c r="A88" s="14" t="s">
        <v>51</v>
      </c>
      <c r="B88" s="15">
        <v>1628.008</v>
      </c>
      <c r="D88" s="15"/>
      <c r="E88" s="15"/>
      <c r="F88" s="16" t="s">
        <v>16</v>
      </c>
    </row>
    <row r="89" spans="1:6" x14ac:dyDescent="0.2">
      <c r="A89" s="14" t="s">
        <v>52</v>
      </c>
      <c r="B89" s="15"/>
      <c r="D89" s="15"/>
      <c r="E89" s="15"/>
      <c r="F89" s="16"/>
    </row>
    <row r="90" spans="1:6" x14ac:dyDescent="0.2">
      <c r="A90" t="s">
        <v>53</v>
      </c>
      <c r="B90" s="40"/>
      <c r="D90" s="56"/>
      <c r="E90" s="56"/>
      <c r="F90" s="16"/>
    </row>
    <row r="91" spans="1:6" x14ac:dyDescent="0.2">
      <c r="A91" s="1" t="s">
        <v>51</v>
      </c>
      <c r="B91" s="57">
        <f>SUM(B88:B90)</f>
        <v>1628.008</v>
      </c>
      <c r="D91" s="57"/>
      <c r="E91" s="57"/>
    </row>
    <row r="94" spans="1:6" x14ac:dyDescent="0.2">
      <c r="A94" s="58" t="s">
        <v>54</v>
      </c>
      <c r="B94" s="58"/>
    </row>
    <row r="98" spans="8:12" x14ac:dyDescent="0.2">
      <c r="H98" s="16"/>
      <c r="I98" s="16"/>
      <c r="J98" s="16"/>
      <c r="K98" s="16"/>
      <c r="L98" s="16"/>
    </row>
  </sheetData>
  <sheetProtection algorithmName="SHA-512" hashValue="ctpql99iAkpVxa8Sf6oiXaM7NmoA+wee/FaTXB5TKebKeV7/zX8tz3wmM8lsvBGF1JbYvzJyrwkvG85Rgf5tNg==" saltValue="kmCjiObueam45s60CLH7WA==" spinCount="100000" sheet="1" objects="1" scenarios="1"/>
  <mergeCells count="2">
    <mergeCell ref="D31:E31"/>
    <mergeCell ref="B33:C33"/>
  </mergeCells>
  <pageMargins left="0.7" right="0.7" top="0.75" bottom="0.75" header="0.3" footer="0.3"/>
  <pageSetup paperSize="9" scale="41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6BC70A-F25D-C64F-920F-189C1C73618E}">
  <sheetPr>
    <pageSetUpPr fitToPage="1"/>
  </sheetPr>
  <dimension ref="A1:K100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4" width="12.6640625" customWidth="1"/>
    <col min="5" max="5" width="80.6640625" customWidth="1"/>
    <col min="6" max="6" width="20.5" bestFit="1" customWidth="1"/>
    <col min="7" max="11" width="10.83203125" customWidth="1"/>
  </cols>
  <sheetData>
    <row r="1" spans="1:5" x14ac:dyDescent="0.2">
      <c r="A1" s="1" t="s">
        <v>0</v>
      </c>
      <c r="B1" s="1" t="s">
        <v>55</v>
      </c>
      <c r="C1" s="1"/>
      <c r="D1" s="1"/>
      <c r="E1" s="1"/>
    </row>
    <row r="2" spans="1:5" x14ac:dyDescent="0.2">
      <c r="A2" s="2"/>
    </row>
    <row r="3" spans="1:5" x14ac:dyDescent="0.2">
      <c r="A3" s="2" t="s">
        <v>2</v>
      </c>
      <c r="B3" s="3" t="s">
        <v>3</v>
      </c>
      <c r="C3" s="3" t="s">
        <v>3</v>
      </c>
      <c r="D3" s="3" t="s">
        <v>56</v>
      </c>
      <c r="E3" s="4"/>
    </row>
    <row r="4" spans="1:5" x14ac:dyDescent="0.2">
      <c r="A4" s="2"/>
      <c r="B4" s="3"/>
      <c r="C4" s="3"/>
      <c r="D4" s="3"/>
      <c r="E4" s="4"/>
    </row>
    <row r="5" spans="1:5" x14ac:dyDescent="0.2">
      <c r="A5" s="2" t="s">
        <v>4</v>
      </c>
      <c r="B5" s="5" t="s">
        <v>5</v>
      </c>
      <c r="C5" s="5" t="s">
        <v>5</v>
      </c>
      <c r="D5" s="5" t="s">
        <v>5</v>
      </c>
    </row>
    <row r="6" spans="1:5" x14ac:dyDescent="0.2">
      <c r="A6" s="2"/>
      <c r="B6" s="6"/>
      <c r="C6" s="6"/>
      <c r="D6" s="6"/>
    </row>
    <row r="7" spans="1:5" x14ac:dyDescent="0.2">
      <c r="A7" s="7" t="s">
        <v>6</v>
      </c>
      <c r="B7" s="8"/>
      <c r="C7" s="8"/>
      <c r="D7" s="8"/>
      <c r="E7" s="9"/>
    </row>
    <row r="8" spans="1:5" x14ac:dyDescent="0.2">
      <c r="A8" s="2" t="s">
        <v>7</v>
      </c>
      <c r="B8" s="10"/>
      <c r="C8" s="10"/>
      <c r="D8" s="10"/>
      <c r="E8" s="11"/>
    </row>
    <row r="9" spans="1:5" x14ac:dyDescent="0.2">
      <c r="A9" s="12">
        <v>45108</v>
      </c>
      <c r="B9" s="10"/>
      <c r="C9" s="10"/>
      <c r="D9" s="10"/>
      <c r="E9" s="11" t="s">
        <v>57</v>
      </c>
    </row>
    <row r="10" spans="1:5" x14ac:dyDescent="0.2">
      <c r="A10" s="13"/>
      <c r="B10" s="10"/>
      <c r="C10" s="10"/>
      <c r="D10" s="10"/>
      <c r="E10" s="11"/>
    </row>
    <row r="11" spans="1:5" x14ac:dyDescent="0.2">
      <c r="A11" s="2" t="s">
        <v>23</v>
      </c>
      <c r="B11" s="10"/>
      <c r="C11" s="10"/>
      <c r="D11" s="10"/>
      <c r="E11" s="11"/>
    </row>
    <row r="12" spans="1:5" x14ac:dyDescent="0.2">
      <c r="A12" s="59">
        <v>0.78964999999999996</v>
      </c>
      <c r="B12" s="10"/>
      <c r="C12" s="10"/>
      <c r="D12" s="10"/>
      <c r="E12" s="11" t="s">
        <v>58</v>
      </c>
    </row>
    <row r="13" spans="1:5" x14ac:dyDescent="0.2">
      <c r="A13" s="13"/>
      <c r="B13" s="10"/>
      <c r="C13" s="10"/>
      <c r="D13" s="10"/>
      <c r="E13" s="11"/>
    </row>
    <row r="14" spans="1:5" x14ac:dyDescent="0.2">
      <c r="A14" s="13"/>
      <c r="B14" s="10"/>
      <c r="C14" s="10"/>
      <c r="D14" s="10"/>
      <c r="E14" s="11"/>
    </row>
    <row r="15" spans="1:5" ht="34" x14ac:dyDescent="0.2">
      <c r="A15" s="14" t="s">
        <v>59</v>
      </c>
      <c r="B15" s="15">
        <f>D15*A12</f>
        <v>742271</v>
      </c>
      <c r="C15" s="15"/>
      <c r="D15" s="15">
        <v>940000</v>
      </c>
      <c r="E15" s="16" t="s">
        <v>102</v>
      </c>
    </row>
    <row r="16" spans="1:5" x14ac:dyDescent="0.2">
      <c r="A16" s="14"/>
      <c r="B16" s="15"/>
      <c r="C16" s="15"/>
      <c r="D16" s="15"/>
      <c r="E16" s="16"/>
    </row>
    <row r="17" spans="1:5" x14ac:dyDescent="0.2">
      <c r="A17" s="14"/>
      <c r="B17" s="15"/>
      <c r="C17" s="15"/>
      <c r="D17" s="15"/>
      <c r="E17" s="16"/>
    </row>
    <row r="18" spans="1:5" hidden="1" x14ac:dyDescent="0.2">
      <c r="A18" s="19" t="s">
        <v>14</v>
      </c>
      <c r="B18" s="15"/>
      <c r="C18" s="15"/>
      <c r="D18" s="15"/>
      <c r="E18" s="16"/>
    </row>
    <row r="19" spans="1:5" hidden="1" x14ac:dyDescent="0.2">
      <c r="A19" s="14"/>
      <c r="B19" s="15"/>
      <c r="C19" s="15"/>
      <c r="D19" s="15"/>
      <c r="E19" s="16"/>
    </row>
    <row r="20" spans="1:5" hidden="1" x14ac:dyDescent="0.2">
      <c r="A20" s="14"/>
      <c r="B20" s="15"/>
      <c r="C20" s="15"/>
      <c r="D20" s="15"/>
      <c r="E20" s="16"/>
    </row>
    <row r="21" spans="1:5" hidden="1" x14ac:dyDescent="0.2">
      <c r="A21" s="14"/>
      <c r="B21" s="15"/>
      <c r="C21" s="15"/>
      <c r="D21" s="15"/>
      <c r="E21" s="16"/>
    </row>
    <row r="22" spans="1:5" x14ac:dyDescent="0.2">
      <c r="A22" s="4"/>
      <c r="B22" s="10"/>
      <c r="C22" s="10"/>
      <c r="D22" s="10"/>
    </row>
    <row r="23" spans="1:5" x14ac:dyDescent="0.2">
      <c r="A23" s="20" t="s">
        <v>17</v>
      </c>
      <c r="B23" s="21">
        <f>B15-B101</f>
        <v>742271</v>
      </c>
      <c r="C23" s="21"/>
      <c r="D23" s="21"/>
      <c r="E23" s="22"/>
    </row>
    <row r="24" spans="1:5" x14ac:dyDescent="0.2">
      <c r="A24" s="2"/>
    </row>
    <row r="25" spans="1:5" x14ac:dyDescent="0.2">
      <c r="A25" s="2"/>
    </row>
    <row r="26" spans="1:5" x14ac:dyDescent="0.2">
      <c r="A26" s="7" t="s">
        <v>18</v>
      </c>
      <c r="B26" s="7"/>
      <c r="C26" s="7"/>
      <c r="D26" s="7"/>
      <c r="E26" s="23"/>
    </row>
    <row r="27" spans="1:5" ht="17" thickBot="1" x14ac:dyDescent="0.25">
      <c r="A27" s="2" t="s">
        <v>19</v>
      </c>
      <c r="B27" s="3"/>
      <c r="C27" s="3"/>
      <c r="D27" s="3"/>
      <c r="E27" s="24"/>
    </row>
    <row r="28" spans="1:5" x14ac:dyDescent="0.2">
      <c r="B28" s="67">
        <v>45291</v>
      </c>
      <c r="C28" s="29">
        <v>44926</v>
      </c>
      <c r="D28" s="30"/>
      <c r="E28" s="30"/>
    </row>
    <row r="29" spans="1:5" ht="88" customHeight="1" x14ac:dyDescent="0.2">
      <c r="A29" s="60" t="s">
        <v>60</v>
      </c>
      <c r="B29" s="93" t="s">
        <v>61</v>
      </c>
      <c r="C29" s="61" t="s">
        <v>62</v>
      </c>
      <c r="D29" s="62"/>
      <c r="E29" s="30"/>
    </row>
    <row r="30" spans="1:5" ht="15" customHeight="1" x14ac:dyDescent="0.2">
      <c r="A30" s="60"/>
      <c r="B30" s="94" t="s">
        <v>63</v>
      </c>
      <c r="C30" s="63" t="s">
        <v>64</v>
      </c>
      <c r="D30" s="62"/>
      <c r="E30" s="30"/>
    </row>
    <row r="31" spans="1:5" x14ac:dyDescent="0.2">
      <c r="A31" s="2" t="s">
        <v>23</v>
      </c>
      <c r="B31" s="73"/>
      <c r="C31" s="30"/>
      <c r="D31" s="30"/>
      <c r="E31" s="30"/>
    </row>
    <row r="32" spans="1:5" x14ac:dyDescent="0.2">
      <c r="A32" s="34"/>
      <c r="B32" s="73"/>
      <c r="C32" s="30"/>
      <c r="D32" s="30"/>
      <c r="E32" s="34"/>
    </row>
    <row r="33" spans="1:7" x14ac:dyDescent="0.2">
      <c r="A33" s="13"/>
      <c r="B33" s="73"/>
      <c r="C33" s="30"/>
      <c r="D33" s="30"/>
      <c r="E33" s="30"/>
    </row>
    <row r="34" spans="1:7" ht="17" x14ac:dyDescent="0.2">
      <c r="A34" s="14" t="s">
        <v>24</v>
      </c>
      <c r="B34" s="74">
        <v>175000</v>
      </c>
      <c r="C34" s="36">
        <v>137114</v>
      </c>
      <c r="D34" s="36"/>
      <c r="E34" s="16" t="s">
        <v>65</v>
      </c>
      <c r="G34">
        <v>175000</v>
      </c>
    </row>
    <row r="35" spans="1:7" x14ac:dyDescent="0.2">
      <c r="A35" s="14" t="s">
        <v>25</v>
      </c>
      <c r="B35" s="74"/>
      <c r="C35" s="36"/>
      <c r="D35" s="36"/>
      <c r="E35" s="16"/>
    </row>
    <row r="36" spans="1:7" x14ac:dyDescent="0.2">
      <c r="A36" s="1" t="s">
        <v>26</v>
      </c>
      <c r="B36" s="74"/>
      <c r="C36" s="36">
        <v>-47232</v>
      </c>
      <c r="D36" s="36"/>
      <c r="E36" s="16"/>
    </row>
    <row r="37" spans="1:7" x14ac:dyDescent="0.2">
      <c r="A37" s="1" t="s">
        <v>66</v>
      </c>
      <c r="B37" s="74">
        <v>74977.09996511908</v>
      </c>
      <c r="C37" s="36"/>
      <c r="D37" s="36"/>
      <c r="E37" s="100" t="s">
        <v>67</v>
      </c>
    </row>
    <row r="38" spans="1:7" x14ac:dyDescent="0.2">
      <c r="A38" s="64" t="s">
        <v>68</v>
      </c>
      <c r="B38" s="95">
        <f>B15/B37</f>
        <v>9.8999694619466485</v>
      </c>
      <c r="C38" s="36"/>
      <c r="D38" s="36"/>
      <c r="E38" s="100"/>
    </row>
    <row r="39" spans="1:7" x14ac:dyDescent="0.2">
      <c r="A39" s="14"/>
      <c r="B39" s="74"/>
      <c r="C39" s="36"/>
      <c r="D39" s="36"/>
      <c r="E39" s="11"/>
    </row>
    <row r="40" spans="1:7" x14ac:dyDescent="0.2">
      <c r="A40" s="1" t="s">
        <v>27</v>
      </c>
      <c r="B40" s="74"/>
      <c r="C40" s="36"/>
      <c r="D40" s="36"/>
      <c r="E40" s="11"/>
    </row>
    <row r="41" spans="1:7" x14ac:dyDescent="0.2">
      <c r="A41" s="14"/>
      <c r="B41" s="74"/>
      <c r="C41" s="36"/>
      <c r="D41" s="36"/>
      <c r="E41" s="11"/>
    </row>
    <row r="42" spans="1:7" x14ac:dyDescent="0.2">
      <c r="A42" s="14" t="s">
        <v>28</v>
      </c>
      <c r="B42" s="74"/>
      <c r="C42" s="36"/>
      <c r="D42" s="36"/>
      <c r="E42" s="16"/>
    </row>
    <row r="43" spans="1:7" x14ac:dyDescent="0.2">
      <c r="A43" s="14" t="s">
        <v>29</v>
      </c>
      <c r="B43" s="74"/>
      <c r="C43" s="36"/>
      <c r="D43" s="36"/>
      <c r="E43" s="11"/>
    </row>
    <row r="44" spans="1:7" x14ac:dyDescent="0.2">
      <c r="A44" s="14"/>
      <c r="B44" s="74"/>
      <c r="C44" s="36"/>
      <c r="D44" s="36"/>
      <c r="E44" s="11"/>
    </row>
    <row r="45" spans="1:7" x14ac:dyDescent="0.2">
      <c r="A45" s="14" t="s">
        <v>30</v>
      </c>
      <c r="B45" s="74"/>
      <c r="C45" s="36"/>
      <c r="D45" s="36"/>
      <c r="E45" s="11"/>
    </row>
    <row r="46" spans="1:7" ht="17" x14ac:dyDescent="0.2">
      <c r="A46" s="14" t="s">
        <v>69</v>
      </c>
      <c r="B46" s="74">
        <f>20000*A12</f>
        <v>15793</v>
      </c>
      <c r="C46" s="36"/>
      <c r="D46" s="36"/>
      <c r="E46" s="16" t="s">
        <v>70</v>
      </c>
    </row>
    <row r="47" spans="1:7" x14ac:dyDescent="0.2">
      <c r="A47" s="14" t="s">
        <v>32</v>
      </c>
      <c r="B47" s="74"/>
      <c r="C47" s="36"/>
      <c r="D47" s="36"/>
      <c r="E47" s="11"/>
    </row>
    <row r="48" spans="1:7" x14ac:dyDescent="0.2">
      <c r="A48" s="1" t="s">
        <v>71</v>
      </c>
      <c r="B48" s="74"/>
      <c r="C48" s="36"/>
      <c r="D48" s="36"/>
      <c r="E48" s="11"/>
    </row>
    <row r="49" spans="1:5" x14ac:dyDescent="0.2">
      <c r="A49" s="65" t="s">
        <v>72</v>
      </c>
      <c r="B49" s="74"/>
      <c r="C49" s="36">
        <v>3</v>
      </c>
      <c r="D49" s="36"/>
      <c r="E49" s="16"/>
    </row>
    <row r="50" spans="1:5" x14ac:dyDescent="0.2">
      <c r="A50" s="65" t="s">
        <v>73</v>
      </c>
      <c r="B50" s="74"/>
      <c r="C50" s="36">
        <v>1002</v>
      </c>
      <c r="D50" s="36"/>
      <c r="E50" s="16"/>
    </row>
    <row r="51" spans="1:5" x14ac:dyDescent="0.2">
      <c r="A51" s="65" t="s">
        <v>74</v>
      </c>
      <c r="B51" s="74"/>
      <c r="C51" s="36">
        <v>923</v>
      </c>
      <c r="D51" s="36"/>
      <c r="E51" s="16"/>
    </row>
    <row r="52" spans="1:5" x14ac:dyDescent="0.2">
      <c r="A52" s="14"/>
      <c r="B52" s="74"/>
      <c r="C52" s="36"/>
      <c r="D52" s="36"/>
      <c r="E52" s="11"/>
    </row>
    <row r="53" spans="1:5" x14ac:dyDescent="0.2">
      <c r="A53" s="14" t="s">
        <v>35</v>
      </c>
      <c r="B53" s="74"/>
      <c r="C53" s="36"/>
      <c r="D53" s="36"/>
      <c r="E53" s="16"/>
    </row>
    <row r="54" spans="1:5" x14ac:dyDescent="0.2">
      <c r="A54" s="14" t="s">
        <v>36</v>
      </c>
      <c r="B54" s="74"/>
      <c r="C54" s="36"/>
      <c r="D54" s="36"/>
      <c r="E54" s="11"/>
    </row>
    <row r="55" spans="1:5" x14ac:dyDescent="0.2">
      <c r="A55" s="14" t="s">
        <v>37</v>
      </c>
      <c r="B55" s="74"/>
      <c r="C55" s="36"/>
      <c r="D55" s="36"/>
      <c r="E55" s="16"/>
    </row>
    <row r="56" spans="1:5" x14ac:dyDescent="0.2">
      <c r="A56" s="14" t="s">
        <v>38</v>
      </c>
      <c r="B56" s="74"/>
      <c r="C56" s="36">
        <v>35723</v>
      </c>
      <c r="D56" s="36"/>
      <c r="E56" s="16"/>
    </row>
    <row r="57" spans="1:5" x14ac:dyDescent="0.2">
      <c r="A57" s="14"/>
      <c r="B57" s="74"/>
      <c r="C57" s="36"/>
      <c r="D57" s="36"/>
      <c r="E57" s="16"/>
    </row>
    <row r="58" spans="1:5" x14ac:dyDescent="0.2">
      <c r="A58" s="14" t="s">
        <v>75</v>
      </c>
      <c r="B58" s="74"/>
      <c r="C58" s="36">
        <v>18633</v>
      </c>
      <c r="D58" s="36"/>
      <c r="E58" s="16"/>
    </row>
    <row r="59" spans="1:5" x14ac:dyDescent="0.2">
      <c r="A59" s="14" t="s">
        <v>76</v>
      </c>
      <c r="B59" s="74"/>
      <c r="C59" s="36">
        <v>945</v>
      </c>
      <c r="D59" s="36"/>
      <c r="E59" s="16"/>
    </row>
    <row r="60" spans="1:5" x14ac:dyDescent="0.2">
      <c r="A60" s="14"/>
      <c r="B60" s="74"/>
      <c r="C60" s="36"/>
      <c r="D60" s="36"/>
      <c r="E60" s="11"/>
    </row>
    <row r="61" spans="1:5" x14ac:dyDescent="0.2">
      <c r="A61" s="14" t="s">
        <v>39</v>
      </c>
      <c r="B61" s="74"/>
      <c r="C61" s="36">
        <v>1903</v>
      </c>
      <c r="D61" s="36"/>
      <c r="E61" s="16"/>
    </row>
    <row r="62" spans="1:5" x14ac:dyDescent="0.2">
      <c r="A62" s="14"/>
      <c r="B62" s="74"/>
      <c r="C62" s="36"/>
      <c r="D62" s="36"/>
      <c r="E62" s="11"/>
    </row>
    <row r="63" spans="1:5" x14ac:dyDescent="0.2">
      <c r="A63" s="14" t="s">
        <v>40</v>
      </c>
      <c r="B63" s="74">
        <f>SUM(B41:B61)</f>
        <v>15793</v>
      </c>
      <c r="C63" s="36">
        <f>SUM(C42:C61)</f>
        <v>59132</v>
      </c>
      <c r="D63" s="36"/>
      <c r="E63" s="11"/>
    </row>
    <row r="64" spans="1:5" x14ac:dyDescent="0.2">
      <c r="A64" s="39"/>
      <c r="B64" s="76"/>
      <c r="C64" s="40"/>
      <c r="D64" s="40"/>
      <c r="E64" s="41"/>
    </row>
    <row r="65" spans="1:5" x14ac:dyDescent="0.2">
      <c r="A65" s="42" t="s">
        <v>18</v>
      </c>
      <c r="B65" s="77">
        <f>B37-B63</f>
        <v>59184.09996511908</v>
      </c>
      <c r="C65" s="43">
        <f>C36+C63</f>
        <v>11900</v>
      </c>
      <c r="D65" s="43"/>
      <c r="E65" s="66"/>
    </row>
    <row r="66" spans="1:5" x14ac:dyDescent="0.2">
      <c r="B66" s="78"/>
      <c r="C66" s="10"/>
      <c r="D66" s="10"/>
      <c r="E66" s="11"/>
    </row>
    <row r="67" spans="1:5" x14ac:dyDescent="0.2">
      <c r="B67" s="79"/>
      <c r="C67" s="3"/>
      <c r="D67" s="3"/>
      <c r="E67" s="10"/>
    </row>
    <row r="68" spans="1:5" x14ac:dyDescent="0.2">
      <c r="A68" s="48" t="s">
        <v>42</v>
      </c>
      <c r="B68" s="80">
        <f>ROUND((B23/B34),1)</f>
        <v>4.2</v>
      </c>
      <c r="C68" s="81">
        <f>ROUND((B23/C34),1)</f>
        <v>5.4</v>
      </c>
      <c r="D68" s="50"/>
      <c r="E68" s="10"/>
    </row>
    <row r="69" spans="1:5" x14ac:dyDescent="0.2">
      <c r="A69" s="48" t="s">
        <v>43</v>
      </c>
      <c r="B69" s="82" t="s">
        <v>44</v>
      </c>
      <c r="C69" s="92" t="s">
        <v>44</v>
      </c>
      <c r="D69" s="50"/>
      <c r="E69" s="10"/>
    </row>
    <row r="70" spans="1:5" x14ac:dyDescent="0.2">
      <c r="A70" s="48" t="s">
        <v>45</v>
      </c>
      <c r="B70" s="80">
        <f>ROUND((B23/B65),1)</f>
        <v>12.5</v>
      </c>
      <c r="C70" s="81">
        <f>ROUND((B23/C65),1)</f>
        <v>62.4</v>
      </c>
      <c r="D70" s="50"/>
      <c r="E70" s="10"/>
    </row>
    <row r="71" spans="1:5" ht="17" thickBot="1" x14ac:dyDescent="0.25">
      <c r="B71" s="83"/>
    </row>
    <row r="73" spans="1:5" x14ac:dyDescent="0.2">
      <c r="A73" s="7" t="s">
        <v>46</v>
      </c>
      <c r="B73" s="8"/>
      <c r="C73" s="8"/>
      <c r="D73" s="8"/>
      <c r="E73" s="9"/>
    </row>
    <row r="74" spans="1:5" x14ac:dyDescent="0.2">
      <c r="E74" s="10"/>
    </row>
    <row r="75" spans="1:5" x14ac:dyDescent="0.2">
      <c r="A75" s="14" t="s">
        <v>62</v>
      </c>
    </row>
    <row r="76" spans="1:5" x14ac:dyDescent="0.2">
      <c r="A76" s="14" t="s">
        <v>61</v>
      </c>
    </row>
    <row r="77" spans="1:5" x14ac:dyDescent="0.2">
      <c r="A77" t="s">
        <v>77</v>
      </c>
    </row>
    <row r="78" spans="1:5" x14ac:dyDescent="0.2">
      <c r="E78" s="11"/>
    </row>
    <row r="79" spans="1:5" x14ac:dyDescent="0.2">
      <c r="A79" s="52"/>
      <c r="B79" s="52"/>
      <c r="C79" s="52"/>
      <c r="D79" s="52"/>
      <c r="E79" s="9"/>
    </row>
    <row r="80" spans="1:5" x14ac:dyDescent="0.2">
      <c r="E80" s="53"/>
    </row>
    <row r="81" spans="1:5" x14ac:dyDescent="0.2">
      <c r="E81" s="53"/>
    </row>
    <row r="82" spans="1:5" hidden="1" x14ac:dyDescent="0.2">
      <c r="B82" s="3" t="s">
        <v>3</v>
      </c>
      <c r="C82" s="3"/>
      <c r="D82" s="3"/>
    </row>
    <row r="83" spans="1:5" hidden="1" x14ac:dyDescent="0.2">
      <c r="B83" s="3"/>
      <c r="C83" s="3"/>
      <c r="D83" s="3"/>
    </row>
    <row r="84" spans="1:5" hidden="1" x14ac:dyDescent="0.2">
      <c r="B84" s="5" t="s">
        <v>5</v>
      </c>
      <c r="C84" s="5"/>
      <c r="D84" s="5"/>
    </row>
    <row r="85" spans="1:5" hidden="1" x14ac:dyDescent="0.2">
      <c r="B85" s="5"/>
      <c r="C85" s="5"/>
      <c r="D85" s="5"/>
    </row>
    <row r="86" spans="1:5" hidden="1" x14ac:dyDescent="0.2">
      <c r="B86" s="54" t="s">
        <v>78</v>
      </c>
      <c r="C86" s="54"/>
      <c r="D86" s="54"/>
    </row>
    <row r="87" spans="1:5" hidden="1" x14ac:dyDescent="0.2">
      <c r="A87" s="2" t="s">
        <v>23</v>
      </c>
      <c r="B87" s="5"/>
      <c r="C87" s="5"/>
      <c r="D87" s="5"/>
    </row>
    <row r="88" spans="1:5" hidden="1" x14ac:dyDescent="0.2">
      <c r="A88" s="55"/>
      <c r="B88" s="5"/>
      <c r="C88" s="5"/>
      <c r="D88" s="5"/>
    </row>
    <row r="89" spans="1:5" hidden="1" x14ac:dyDescent="0.2"/>
    <row r="90" spans="1:5" ht="17" hidden="1" x14ac:dyDescent="0.2">
      <c r="A90" s="14" t="s">
        <v>79</v>
      </c>
      <c r="B90" s="15">
        <v>0</v>
      </c>
      <c r="C90" s="15"/>
      <c r="D90" s="15"/>
      <c r="E90" s="16" t="s">
        <v>60</v>
      </c>
    </row>
    <row r="91" spans="1:5" hidden="1" x14ac:dyDescent="0.2">
      <c r="A91" s="14" t="s">
        <v>52</v>
      </c>
      <c r="B91" s="15"/>
      <c r="C91" s="15"/>
      <c r="D91" s="15"/>
      <c r="E91" s="16"/>
    </row>
    <row r="92" spans="1:5" hidden="1" x14ac:dyDescent="0.2">
      <c r="A92" t="s">
        <v>53</v>
      </c>
      <c r="B92" s="40"/>
      <c r="C92" s="56"/>
      <c r="D92" s="56"/>
      <c r="E92" s="16"/>
    </row>
    <row r="93" spans="1:5" hidden="1" x14ac:dyDescent="0.2">
      <c r="A93" s="2" t="s">
        <v>80</v>
      </c>
      <c r="B93" s="57">
        <f>SUM(B90:B92)</f>
        <v>0</v>
      </c>
      <c r="C93" s="57"/>
      <c r="D93" s="57"/>
    </row>
    <row r="96" spans="1:5" x14ac:dyDescent="0.2">
      <c r="A96" s="58" t="s">
        <v>54</v>
      </c>
    </row>
    <row r="100" spans="7:11" x14ac:dyDescent="0.2">
      <c r="G100" s="16"/>
      <c r="H100" s="16"/>
      <c r="I100" s="16"/>
      <c r="J100" s="16"/>
      <c r="K100" s="16"/>
    </row>
  </sheetData>
  <sheetProtection algorithmName="SHA-512" hashValue="y/Ew9/mi67F83OCFO8begZsVfQab9cYQG/R4A0+Ik8Zxaw04uhrzNdKEUTXlRIz/DZP6Af9TjtSr6VutFdoyJw==" saltValue="oH5nXMd7qvnUxiGUIxY1bA==" spinCount="100000" sheet="1" objects="1" scenarios="1"/>
  <mergeCells count="1">
    <mergeCell ref="E37:E38"/>
  </mergeCells>
  <pageMargins left="0.7" right="0.7" top="0.75" bottom="0.75" header="0.3" footer="0.3"/>
  <pageSetup paperSize="9" scale="43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E1AFAE-789B-A142-A7F1-2D9F64D4406E}">
  <sheetPr>
    <pageSetUpPr fitToPage="1"/>
  </sheetPr>
  <dimension ref="A1:J101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3" width="12.6640625" customWidth="1"/>
    <col min="4" max="4" width="80.6640625" customWidth="1"/>
    <col min="5" max="5" width="20.5" bestFit="1" customWidth="1"/>
    <col min="6" max="10" width="10.83203125" customWidth="1"/>
  </cols>
  <sheetData>
    <row r="1" spans="1:4" x14ac:dyDescent="0.2">
      <c r="A1" s="1" t="s">
        <v>0</v>
      </c>
      <c r="B1" s="1" t="s">
        <v>81</v>
      </c>
      <c r="C1" s="1"/>
      <c r="D1" s="1"/>
    </row>
    <row r="2" spans="1:4" x14ac:dyDescent="0.2">
      <c r="A2" s="2"/>
    </row>
    <row r="3" spans="1:4" x14ac:dyDescent="0.2">
      <c r="A3" s="2" t="s">
        <v>2</v>
      </c>
      <c r="B3" s="3" t="s">
        <v>3</v>
      </c>
      <c r="C3" s="3" t="s">
        <v>3</v>
      </c>
      <c r="D3" s="4"/>
    </row>
    <row r="4" spans="1:4" x14ac:dyDescent="0.2">
      <c r="A4" s="2"/>
      <c r="B4" s="3"/>
      <c r="C4" s="3"/>
      <c r="D4" s="4"/>
    </row>
    <row r="5" spans="1:4" x14ac:dyDescent="0.2">
      <c r="A5" s="2" t="s">
        <v>4</v>
      </c>
      <c r="B5" s="5" t="s">
        <v>5</v>
      </c>
      <c r="C5" s="5" t="s">
        <v>5</v>
      </c>
    </row>
    <row r="6" spans="1:4" x14ac:dyDescent="0.2">
      <c r="A6" s="2"/>
      <c r="B6" s="6"/>
      <c r="C6" s="6"/>
    </row>
    <row r="7" spans="1:4" x14ac:dyDescent="0.2">
      <c r="A7" s="7" t="s">
        <v>6</v>
      </c>
      <c r="B7" s="8"/>
      <c r="C7" s="8"/>
      <c r="D7" s="9"/>
    </row>
    <row r="8" spans="1:4" x14ac:dyDescent="0.2">
      <c r="A8" s="2" t="s">
        <v>7</v>
      </c>
      <c r="B8" s="10"/>
      <c r="C8" s="10"/>
      <c r="D8" s="11"/>
    </row>
    <row r="9" spans="1:4" x14ac:dyDescent="0.2">
      <c r="A9" s="12">
        <v>45281</v>
      </c>
      <c r="B9" s="10"/>
      <c r="C9" s="10"/>
      <c r="D9" s="11"/>
    </row>
    <row r="10" spans="1:4" x14ac:dyDescent="0.2">
      <c r="A10" s="13"/>
      <c r="B10" s="10"/>
      <c r="C10" s="10"/>
      <c r="D10" s="11"/>
    </row>
    <row r="11" spans="1:4" x14ac:dyDescent="0.2">
      <c r="A11" s="13"/>
      <c r="B11" s="10"/>
      <c r="C11" s="10"/>
      <c r="D11" s="11"/>
    </row>
    <row r="12" spans="1:4" ht="17" x14ac:dyDescent="0.2">
      <c r="A12" s="14" t="s">
        <v>8</v>
      </c>
      <c r="B12" s="15">
        <v>5500</v>
      </c>
      <c r="C12" s="15"/>
      <c r="D12" s="16" t="s">
        <v>82</v>
      </c>
    </row>
    <row r="13" spans="1:4" x14ac:dyDescent="0.2">
      <c r="A13" s="14"/>
      <c r="B13" s="15"/>
      <c r="C13" s="15"/>
      <c r="D13" s="16"/>
    </row>
    <row r="14" spans="1:4" ht="17" x14ac:dyDescent="0.2">
      <c r="A14" s="14" t="s">
        <v>12</v>
      </c>
      <c r="B14" s="15">
        <v>3000</v>
      </c>
      <c r="C14" s="15"/>
      <c r="D14" s="16" t="s">
        <v>83</v>
      </c>
    </row>
    <row r="15" spans="1:4" x14ac:dyDescent="0.2">
      <c r="A15" s="14"/>
      <c r="B15" s="15"/>
      <c r="C15" s="15"/>
      <c r="D15" s="16"/>
    </row>
    <row r="16" spans="1:4" ht="17" x14ac:dyDescent="0.2">
      <c r="A16" s="14" t="s">
        <v>10</v>
      </c>
      <c r="B16" s="17">
        <v>2000</v>
      </c>
      <c r="C16" s="15"/>
      <c r="D16" s="16" t="s">
        <v>84</v>
      </c>
    </row>
    <row r="17" spans="1:4" x14ac:dyDescent="0.2">
      <c r="A17" s="14"/>
      <c r="B17" s="15"/>
      <c r="C17" s="15"/>
      <c r="D17" s="16"/>
    </row>
    <row r="18" spans="1:4" x14ac:dyDescent="0.2">
      <c r="A18" s="1" t="s">
        <v>13</v>
      </c>
      <c r="B18" s="15">
        <f>SUM(B12:B16)</f>
        <v>10500</v>
      </c>
      <c r="C18" s="15"/>
      <c r="D18" s="16"/>
    </row>
    <row r="19" spans="1:4" x14ac:dyDescent="0.2">
      <c r="A19" s="14"/>
      <c r="B19" s="15"/>
      <c r="C19" s="15"/>
      <c r="D19" s="16"/>
    </row>
    <row r="20" spans="1:4" x14ac:dyDescent="0.2">
      <c r="A20" s="19" t="s">
        <v>14</v>
      </c>
      <c r="B20" s="15"/>
      <c r="C20" s="15"/>
      <c r="D20" s="16"/>
    </row>
    <row r="21" spans="1:4" x14ac:dyDescent="0.2">
      <c r="A21" s="14"/>
      <c r="B21" s="15"/>
      <c r="C21" s="15"/>
      <c r="D21" s="16"/>
    </row>
    <row r="22" spans="1:4" ht="34" x14ac:dyDescent="0.2">
      <c r="A22" s="14" t="s">
        <v>80</v>
      </c>
      <c r="B22" s="15">
        <f>-B90</f>
        <v>1943.491</v>
      </c>
      <c r="C22" s="15"/>
      <c r="D22" s="16" t="s">
        <v>85</v>
      </c>
    </row>
    <row r="23" spans="1:4" x14ac:dyDescent="0.2">
      <c r="A23" s="14"/>
      <c r="B23" s="15"/>
      <c r="C23" s="15"/>
      <c r="D23" s="16"/>
    </row>
    <row r="24" spans="1:4" x14ac:dyDescent="0.2">
      <c r="A24" s="4"/>
      <c r="B24" s="10"/>
      <c r="C24" s="10"/>
    </row>
    <row r="25" spans="1:4" x14ac:dyDescent="0.2">
      <c r="A25" s="20" t="s">
        <v>17</v>
      </c>
      <c r="B25" s="21">
        <f>B18-B90</f>
        <v>12443.491</v>
      </c>
      <c r="C25" s="21"/>
      <c r="D25" s="22"/>
    </row>
    <row r="26" spans="1:4" x14ac:dyDescent="0.2">
      <c r="A26" s="2"/>
    </row>
    <row r="27" spans="1:4" x14ac:dyDescent="0.2">
      <c r="A27" s="2"/>
    </row>
    <row r="28" spans="1:4" x14ac:dyDescent="0.2">
      <c r="A28" s="7" t="s">
        <v>18</v>
      </c>
      <c r="B28" s="7"/>
      <c r="C28" s="7"/>
      <c r="D28" s="23"/>
    </row>
    <row r="29" spans="1:4" ht="17" thickBot="1" x14ac:dyDescent="0.25">
      <c r="B29" s="3"/>
      <c r="C29" s="3"/>
      <c r="D29" s="24"/>
    </row>
    <row r="30" spans="1:4" x14ac:dyDescent="0.2">
      <c r="A30" s="2" t="s">
        <v>19</v>
      </c>
      <c r="B30" s="67">
        <v>45199</v>
      </c>
      <c r="C30" s="29">
        <v>44834</v>
      </c>
      <c r="D30" s="30"/>
    </row>
    <row r="31" spans="1:4" ht="45" x14ac:dyDescent="0.2">
      <c r="A31" s="13"/>
      <c r="B31" s="68" t="s">
        <v>86</v>
      </c>
      <c r="C31" s="69" t="s">
        <v>87</v>
      </c>
      <c r="D31" s="30"/>
    </row>
    <row r="32" spans="1:4" x14ac:dyDescent="0.2">
      <c r="A32" s="13"/>
      <c r="B32" s="68"/>
      <c r="C32" s="69"/>
      <c r="D32" s="30"/>
    </row>
    <row r="33" spans="1:4" ht="75" x14ac:dyDescent="0.2">
      <c r="A33" s="60" t="s">
        <v>60</v>
      </c>
      <c r="B33" s="70" t="s">
        <v>88</v>
      </c>
      <c r="C33" s="71" t="s">
        <v>89</v>
      </c>
      <c r="D33" s="30"/>
    </row>
    <row r="34" spans="1:4" x14ac:dyDescent="0.2">
      <c r="A34" s="13"/>
      <c r="B34" s="72"/>
      <c r="C34" s="33"/>
      <c r="D34" s="30"/>
    </row>
    <row r="35" spans="1:4" x14ac:dyDescent="0.2">
      <c r="A35" s="2" t="s">
        <v>23</v>
      </c>
      <c r="B35" s="73"/>
      <c r="C35" s="30"/>
      <c r="D35" s="30"/>
    </row>
    <row r="36" spans="1:4" x14ac:dyDescent="0.2">
      <c r="A36" s="34"/>
      <c r="B36" s="73"/>
      <c r="C36" s="30"/>
      <c r="D36" s="34"/>
    </row>
    <row r="37" spans="1:4" x14ac:dyDescent="0.2">
      <c r="A37" s="13"/>
      <c r="B37" s="73"/>
      <c r="C37" s="30"/>
      <c r="D37" s="30"/>
    </row>
    <row r="38" spans="1:4" x14ac:dyDescent="0.2">
      <c r="A38" s="14" t="s">
        <v>24</v>
      </c>
      <c r="B38" s="74">
        <v>16188.2</v>
      </c>
      <c r="C38" s="36">
        <v>16022.531999999999</v>
      </c>
      <c r="D38" s="16"/>
    </row>
    <row r="39" spans="1:4" x14ac:dyDescent="0.2">
      <c r="A39" s="14" t="s">
        <v>25</v>
      </c>
      <c r="B39" s="75"/>
      <c r="C39" s="36"/>
      <c r="D39" s="16"/>
    </row>
    <row r="40" spans="1:4" x14ac:dyDescent="0.2">
      <c r="A40" s="1" t="s">
        <v>26</v>
      </c>
      <c r="B40" s="75"/>
      <c r="C40" s="36">
        <v>1325.126</v>
      </c>
      <c r="D40" s="16"/>
    </row>
    <row r="41" spans="1:4" x14ac:dyDescent="0.2">
      <c r="A41" s="14"/>
      <c r="B41" s="75"/>
      <c r="C41" s="36"/>
      <c r="D41" s="11"/>
    </row>
    <row r="42" spans="1:4" x14ac:dyDescent="0.2">
      <c r="A42" s="1" t="s">
        <v>27</v>
      </c>
      <c r="B42" s="75"/>
      <c r="C42" s="36"/>
      <c r="D42" s="11"/>
    </row>
    <row r="43" spans="1:4" x14ac:dyDescent="0.2">
      <c r="A43" s="14"/>
      <c r="B43" s="75"/>
      <c r="C43" s="36"/>
      <c r="D43" s="11"/>
    </row>
    <row r="44" spans="1:4" x14ac:dyDescent="0.2">
      <c r="A44" s="14" t="s">
        <v>28</v>
      </c>
      <c r="B44" s="75"/>
      <c r="C44" s="36"/>
      <c r="D44" s="16"/>
    </row>
    <row r="45" spans="1:4" x14ac:dyDescent="0.2">
      <c r="A45" s="14" t="s">
        <v>29</v>
      </c>
      <c r="B45" s="75"/>
      <c r="C45" s="36"/>
      <c r="D45" s="11"/>
    </row>
    <row r="46" spans="1:4" x14ac:dyDescent="0.2">
      <c r="A46" s="14"/>
      <c r="B46" s="75"/>
      <c r="C46" s="36"/>
      <c r="D46" s="11"/>
    </row>
    <row r="47" spans="1:4" x14ac:dyDescent="0.2">
      <c r="A47" s="14" t="s">
        <v>30</v>
      </c>
      <c r="B47" s="75"/>
      <c r="C47" s="36"/>
      <c r="D47" s="11"/>
    </row>
    <row r="48" spans="1:4" x14ac:dyDescent="0.2">
      <c r="A48" s="14" t="s">
        <v>90</v>
      </c>
      <c r="B48" s="75"/>
      <c r="C48" s="36"/>
      <c r="D48" s="16"/>
    </row>
    <row r="49" spans="1:4" x14ac:dyDescent="0.2">
      <c r="A49" s="14" t="s">
        <v>32</v>
      </c>
      <c r="B49" s="75"/>
      <c r="C49" s="36"/>
      <c r="D49" s="11"/>
    </row>
    <row r="50" spans="1:4" x14ac:dyDescent="0.2">
      <c r="A50" s="14" t="s">
        <v>71</v>
      </c>
      <c r="B50" s="75"/>
      <c r="C50" s="36"/>
      <c r="D50" s="11"/>
    </row>
    <row r="51" spans="1:4" x14ac:dyDescent="0.2">
      <c r="A51" s="14"/>
      <c r="B51" s="75"/>
      <c r="C51" s="36"/>
      <c r="D51" s="11"/>
    </row>
    <row r="52" spans="1:4" x14ac:dyDescent="0.2">
      <c r="A52" s="14" t="s">
        <v>35</v>
      </c>
      <c r="B52" s="75"/>
      <c r="C52" s="36"/>
      <c r="D52" s="16"/>
    </row>
    <row r="53" spans="1:4" x14ac:dyDescent="0.2">
      <c r="A53" s="14" t="s">
        <v>36</v>
      </c>
      <c r="B53" s="75"/>
      <c r="C53" s="36"/>
      <c r="D53" s="11"/>
    </row>
    <row r="54" spans="1:4" x14ac:dyDescent="0.2">
      <c r="A54" s="14" t="s">
        <v>37</v>
      </c>
      <c r="B54" s="75"/>
      <c r="C54" s="36"/>
      <c r="D54" s="16"/>
    </row>
    <row r="55" spans="1:4" x14ac:dyDescent="0.2">
      <c r="A55" s="14" t="s">
        <v>38</v>
      </c>
      <c r="B55" s="75"/>
      <c r="C55" s="36">
        <v>131.47800000000001</v>
      </c>
      <c r="D55" s="16"/>
    </row>
    <row r="56" spans="1:4" x14ac:dyDescent="0.2">
      <c r="A56" s="14"/>
      <c r="B56" s="75"/>
      <c r="C56" s="36"/>
      <c r="D56" s="11"/>
    </row>
    <row r="57" spans="1:4" x14ac:dyDescent="0.2">
      <c r="A57" s="14" t="s">
        <v>39</v>
      </c>
      <c r="B57" s="75"/>
      <c r="C57" s="36">
        <f>1491.585+53.889</f>
        <v>1545.4739999999999</v>
      </c>
      <c r="D57" s="16"/>
    </row>
    <row r="58" spans="1:4" x14ac:dyDescent="0.2">
      <c r="A58" s="14"/>
      <c r="B58" s="75"/>
      <c r="C58" s="36"/>
      <c r="D58" s="11"/>
    </row>
    <row r="59" spans="1:4" x14ac:dyDescent="0.2">
      <c r="A59" s="14" t="s">
        <v>40</v>
      </c>
      <c r="B59" s="75"/>
      <c r="C59" s="36">
        <f>SUM(C44:C57)</f>
        <v>1676.952</v>
      </c>
      <c r="D59" s="11"/>
    </row>
    <row r="60" spans="1:4" x14ac:dyDescent="0.2">
      <c r="A60" s="39"/>
      <c r="B60" s="76"/>
      <c r="C60" s="40"/>
      <c r="D60" s="41"/>
    </row>
    <row r="61" spans="1:4" x14ac:dyDescent="0.2">
      <c r="A61" s="42" t="s">
        <v>18</v>
      </c>
      <c r="B61" s="77">
        <v>2525.1</v>
      </c>
      <c r="C61" s="43">
        <f>C40+C59</f>
        <v>3002.078</v>
      </c>
      <c r="D61" s="66"/>
    </row>
    <row r="62" spans="1:4" x14ac:dyDescent="0.2">
      <c r="B62" s="78"/>
      <c r="C62" s="10"/>
      <c r="D62" s="11"/>
    </row>
    <row r="63" spans="1:4" x14ac:dyDescent="0.2">
      <c r="B63" s="79"/>
      <c r="C63" s="3"/>
      <c r="D63" s="10"/>
    </row>
    <row r="64" spans="1:4" x14ac:dyDescent="0.2">
      <c r="A64" s="48" t="s">
        <v>42</v>
      </c>
      <c r="B64" s="80">
        <f>ROUND((B25/B38),1)</f>
        <v>0.8</v>
      </c>
      <c r="C64" s="81">
        <f>ROUND((B25/C38),1)</f>
        <v>0.8</v>
      </c>
      <c r="D64" s="10"/>
    </row>
    <row r="65" spans="1:4" x14ac:dyDescent="0.2">
      <c r="A65" s="48" t="s">
        <v>43</v>
      </c>
      <c r="B65" s="82" t="s">
        <v>44</v>
      </c>
      <c r="C65" s="81">
        <f>ROUND((B25/C40),1)</f>
        <v>9.4</v>
      </c>
      <c r="D65" s="10"/>
    </row>
    <row r="66" spans="1:4" x14ac:dyDescent="0.2">
      <c r="A66" s="48" t="s">
        <v>45</v>
      </c>
      <c r="B66" s="80">
        <f>ROUND((B25/B61),1)</f>
        <v>4.9000000000000004</v>
      </c>
      <c r="C66" s="81">
        <f>ROUND((B25/C61),1)</f>
        <v>4.0999999999999996</v>
      </c>
      <c r="D66" s="10"/>
    </row>
    <row r="67" spans="1:4" ht="17" thickBot="1" x14ac:dyDescent="0.25">
      <c r="B67" s="83"/>
    </row>
    <row r="69" spans="1:4" x14ac:dyDescent="0.2">
      <c r="A69" s="7" t="s">
        <v>46</v>
      </c>
      <c r="B69" s="8"/>
      <c r="C69" s="8"/>
      <c r="D69" s="9"/>
    </row>
    <row r="70" spans="1:4" x14ac:dyDescent="0.2">
      <c r="D70" s="10"/>
    </row>
    <row r="71" spans="1:4" x14ac:dyDescent="0.2">
      <c r="A71" s="14" t="s">
        <v>89</v>
      </c>
    </row>
    <row r="72" spans="1:4" x14ac:dyDescent="0.2">
      <c r="A72" s="14" t="s">
        <v>88</v>
      </c>
    </row>
    <row r="73" spans="1:4" x14ac:dyDescent="0.2">
      <c r="A73" s="14" t="s">
        <v>91</v>
      </c>
    </row>
    <row r="74" spans="1:4" x14ac:dyDescent="0.2">
      <c r="A74" s="14" t="s">
        <v>92</v>
      </c>
      <c r="D74" s="11"/>
    </row>
    <row r="75" spans="1:4" x14ac:dyDescent="0.2">
      <c r="A75" s="14"/>
      <c r="D75" s="11"/>
    </row>
    <row r="76" spans="1:4" x14ac:dyDescent="0.2">
      <c r="A76" s="52"/>
      <c r="B76" s="52"/>
      <c r="C76" s="52"/>
      <c r="D76" s="9"/>
    </row>
    <row r="77" spans="1:4" x14ac:dyDescent="0.2">
      <c r="D77" s="53"/>
    </row>
    <row r="78" spans="1:4" x14ac:dyDescent="0.2">
      <c r="D78" s="53"/>
    </row>
    <row r="79" spans="1:4" x14ac:dyDescent="0.2">
      <c r="B79" s="3" t="s">
        <v>3</v>
      </c>
      <c r="C79" s="3"/>
    </row>
    <row r="80" spans="1:4" x14ac:dyDescent="0.2">
      <c r="B80" s="3"/>
      <c r="C80" s="3"/>
    </row>
    <row r="81" spans="1:4" x14ac:dyDescent="0.2">
      <c r="B81" s="5" t="s">
        <v>5</v>
      </c>
      <c r="C81" s="5"/>
    </row>
    <row r="82" spans="1:4" x14ac:dyDescent="0.2">
      <c r="B82" s="5"/>
      <c r="C82" s="5"/>
    </row>
    <row r="83" spans="1:4" x14ac:dyDescent="0.2">
      <c r="B83" s="54">
        <v>45281</v>
      </c>
      <c r="C83" s="54"/>
    </row>
    <row r="84" spans="1:4" x14ac:dyDescent="0.2">
      <c r="A84" s="2" t="s">
        <v>23</v>
      </c>
      <c r="B84" s="5"/>
      <c r="C84" s="5"/>
    </row>
    <row r="85" spans="1:4" x14ac:dyDescent="0.2">
      <c r="A85" s="55"/>
      <c r="B85" s="5"/>
      <c r="C85" s="5"/>
    </row>
    <row r="87" spans="1:4" ht="17" x14ac:dyDescent="0.2">
      <c r="A87" s="14" t="s">
        <v>93</v>
      </c>
      <c r="B87" s="15">
        <v>2556.509</v>
      </c>
      <c r="C87" s="15"/>
      <c r="D87" s="16" t="s">
        <v>94</v>
      </c>
    </row>
    <row r="88" spans="1:4" ht="17" x14ac:dyDescent="0.2">
      <c r="A88" s="14" t="s">
        <v>52</v>
      </c>
      <c r="B88" s="15">
        <v>-4500</v>
      </c>
      <c r="C88" s="15"/>
      <c r="D88" s="16" t="s">
        <v>82</v>
      </c>
    </row>
    <row r="89" spans="1:4" x14ac:dyDescent="0.2">
      <c r="A89" t="s">
        <v>53</v>
      </c>
      <c r="B89" s="40"/>
      <c r="C89" s="56"/>
      <c r="D89" s="16"/>
    </row>
    <row r="90" spans="1:4" x14ac:dyDescent="0.2">
      <c r="A90" s="2" t="s">
        <v>80</v>
      </c>
      <c r="B90" s="57">
        <f>SUM(B87:B89)</f>
        <v>-1943.491</v>
      </c>
      <c r="C90" s="57"/>
    </row>
    <row r="93" spans="1:4" x14ac:dyDescent="0.2">
      <c r="A93" s="58" t="s">
        <v>54</v>
      </c>
    </row>
    <row r="97" spans="2:10" x14ac:dyDescent="0.2">
      <c r="F97" s="16"/>
      <c r="G97" s="16"/>
      <c r="H97" s="16"/>
      <c r="I97" s="16"/>
      <c r="J97" s="16"/>
    </row>
    <row r="100" spans="2:10" x14ac:dyDescent="0.2">
      <c r="B100" s="84"/>
      <c r="C100" s="84"/>
    </row>
    <row r="101" spans="2:10" x14ac:dyDescent="0.2">
      <c r="B101" s="84"/>
      <c r="C101" s="84"/>
    </row>
  </sheetData>
  <sheetProtection algorithmName="SHA-512" hashValue="5lkbuqZvZv3lB/Mn2wed9DvFYx1FTFRpurhXgtMS32VbMTdb4CjIoA0jBnpHPsJB8tIa3gG1BdlgY/XbEIhxSw==" saltValue="yqwlzxDC77Li1xaxHlHuOg==" spinCount="100000" sheet="1" objects="1" scenarios="1"/>
  <pageMargins left="0.7" right="0.7" top="0.75" bottom="0.75" header="0.3" footer="0.3"/>
  <pageSetup paperSize="9" scale="48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Vigilant Security Scot 300623</vt:lpstr>
      <vt:lpstr>Tiger Acquisitions Hold 010723</vt:lpstr>
      <vt:lpstr>Cartor Holdings 211223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Constantine Mossios</dc:creator>
  <cp:lastModifiedBy>Con Mossios</cp:lastModifiedBy>
  <dcterms:created xsi:type="dcterms:W3CDTF">2024-05-10T15:55:34Z</dcterms:created>
  <dcterms:modified xsi:type="dcterms:W3CDTF">2024-05-14T09:29:52Z</dcterms:modified>
</cp:coreProperties>
</file>