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Industrials/"/>
    </mc:Choice>
  </mc:AlternateContent>
  <xr:revisionPtr revIDLastSave="0" documentId="13_ncr:1_{7A2B9444-7151-1E49-BCD6-4D59F8B3B9CE}" xr6:coauthVersionLast="47" xr6:coauthVersionMax="47" xr10:uidLastSave="{00000000-0000-0000-0000-000000000000}"/>
  <workbookProtection workbookAlgorithmName="SHA-512" workbookHashValue="t2BvzA43WGFFy5T9WIiZWlSUZKRJm7XnaC/FFHNm1Xwdbf8UA4uq9PvsyzAB6+eRpu5YaFS98p/A6UWJ20dJyw==" workbookSaltValue="I6VzZWvvO6zSLHafhehm3w==" workbookSpinCount="100000" lockStructure="1"/>
  <bookViews>
    <workbookView xWindow="780" yWindow="1000" windowWidth="27640" windowHeight="15760" xr2:uid="{DF1D3C56-B178-F349-859A-07A7AF2363B7}"/>
  </bookViews>
  <sheets>
    <sheet name="Ensign Bus Co 090323" sheetId="1" r:id="rId1"/>
    <sheet name="Track Access Prod 120423" sheetId="2" r:id="rId2"/>
    <sheet name="Fridgexpress (UK) 020523" sheetId="3" r:id="rId3"/>
    <sheet name="Star Handling 220523" sheetId="4" r:id="rId4"/>
    <sheet name="Geoff Boorman Fuels 170723" sheetId="5" r:id="rId5"/>
    <sheet name="CBW Group Hold 190723" sheetId="6" r:id="rId6"/>
    <sheet name="Menzies Dist 190723" sheetId="7" r:id="rId7"/>
    <sheet name="Kammac 081123" sheetId="8" r:id="rId8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7" l="1"/>
  <c r="B17" i="6"/>
  <c r="C88" i="8"/>
  <c r="A83" i="8"/>
  <c r="B85" i="8" s="1"/>
  <c r="B88" i="8" s="1"/>
  <c r="B23" i="8" s="1"/>
  <c r="B59" i="8"/>
  <c r="B57" i="8"/>
  <c r="B17" i="8"/>
  <c r="B15" i="8"/>
  <c r="B19" i="8" s="1"/>
  <c r="B26" i="8" s="1"/>
  <c r="B62" i="8" l="1"/>
  <c r="B64" i="8"/>
  <c r="B63" i="8"/>
  <c r="B86" i="7" l="1"/>
  <c r="B87" i="7" s="1"/>
  <c r="B58" i="7"/>
  <c r="B56" i="7"/>
  <c r="B22" i="7" l="1"/>
  <c r="B25" i="7"/>
  <c r="B63" i="7" l="1"/>
  <c r="B62" i="7"/>
  <c r="B61" i="7"/>
  <c r="B86" i="6" l="1"/>
  <c r="B88" i="6" s="1"/>
  <c r="B22" i="6" s="1"/>
  <c r="D59" i="6"/>
  <c r="D57" i="6"/>
  <c r="B36" i="6"/>
  <c r="B25" i="6"/>
  <c r="B64" i="6" l="1"/>
  <c r="D64" i="6"/>
  <c r="D63" i="6"/>
  <c r="D62" i="6"/>
  <c r="B81" i="5" l="1"/>
  <c r="B57" i="5"/>
  <c r="B51" i="5"/>
  <c r="B53" i="5" s="1"/>
  <c r="B40" i="5"/>
  <c r="B20" i="5"/>
  <c r="B58" i="5" s="1"/>
  <c r="B56" i="5" l="1"/>
  <c r="B86" i="4" l="1"/>
  <c r="C60" i="4"/>
  <c r="C54" i="4"/>
  <c r="C56" i="4" s="1"/>
  <c r="B54" i="4"/>
  <c r="B56" i="4" s="1"/>
  <c r="B20" i="4"/>
  <c r="C61" i="4" s="1"/>
  <c r="B59" i="4" l="1"/>
  <c r="C59" i="4"/>
  <c r="B61" i="4"/>
  <c r="B83" i="3" l="1"/>
  <c r="B52" i="3"/>
  <c r="B33" i="3"/>
  <c r="B54" i="3" s="1"/>
  <c r="B59" i="3" s="1"/>
  <c r="B31" i="3"/>
  <c r="B20" i="3"/>
  <c r="B58" i="3" s="1"/>
  <c r="B17" i="3"/>
  <c r="B57" i="3" l="1"/>
  <c r="H100" i="2" l="1"/>
  <c r="G100" i="2"/>
  <c r="H99" i="2"/>
  <c r="H101" i="2" s="1"/>
  <c r="H103" i="2" s="1"/>
  <c r="C54" i="2" s="1"/>
  <c r="C56" i="2" s="1"/>
  <c r="G99" i="2"/>
  <c r="G101" i="2" s="1"/>
  <c r="G103" i="2" s="1"/>
  <c r="B54" i="2" s="1"/>
  <c r="B56" i="2" s="1"/>
  <c r="E92" i="2"/>
  <c r="B88" i="2"/>
  <c r="C36" i="2"/>
  <c r="B36" i="2"/>
  <c r="B58" i="2" s="1"/>
  <c r="B21" i="2"/>
  <c r="B16" i="2"/>
  <c r="B24" i="2" s="1"/>
  <c r="C58" i="2" l="1"/>
  <c r="B63" i="2"/>
  <c r="C62" i="2"/>
  <c r="B62" i="2"/>
  <c r="C63" i="2"/>
  <c r="C61" i="2"/>
  <c r="B61" i="2"/>
  <c r="B91" i="1" l="1"/>
  <c r="C58" i="1"/>
  <c r="C60" i="1" s="1"/>
  <c r="D56" i="1"/>
  <c r="D58" i="1" s="1"/>
  <c r="D60" i="1" s="1"/>
  <c r="B56" i="1"/>
  <c r="B43" i="1"/>
  <c r="B58" i="1" s="1"/>
  <c r="B39" i="1"/>
  <c r="B60" i="1" s="1"/>
  <c r="B37" i="1"/>
  <c r="B20" i="1"/>
  <c r="B16" i="1"/>
  <c r="B23" i="1" s="1"/>
  <c r="B64" i="1" l="1"/>
  <c r="D65" i="1"/>
  <c r="B65" i="1"/>
  <c r="D64" i="1"/>
  <c r="D63" i="1"/>
  <c r="B63" i="1"/>
</calcChain>
</file>

<file path=xl/sharedStrings.xml><?xml version="1.0" encoding="utf-8"?>
<sst xmlns="http://schemas.openxmlformats.org/spreadsheetml/2006/main" count="511" uniqueCount="142">
  <si>
    <t>Target Company</t>
  </si>
  <si>
    <t>Ensign Bus Company Limited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</si>
  <si>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</si>
  <si>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</si>
  <si>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</si>
  <si>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</si>
  <si>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</si>
  <si>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</si>
  <si>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</si>
  <si>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FirstGroup plc Annual Report and Accounts 2023; Note 31 Acquisition of businesses and subsidiary undertakings</t>
  </si>
  <si>
    <t>Deferred consideration (GBP)</t>
  </si>
  <si>
    <t>Total consideration</t>
  </si>
  <si>
    <t>Adjustments:</t>
  </si>
  <si>
    <t>Cash acquired</t>
  </si>
  <si>
    <t>EV</t>
  </si>
  <si>
    <t>Normalised EBITDA</t>
  </si>
  <si>
    <t>Reporting Date:</t>
  </si>
  <si>
    <t>Annualised</t>
  </si>
  <si>
    <t>Actual</t>
  </si>
  <si>
    <t>(429 days)</t>
  </si>
  <si>
    <t>Source:</t>
  </si>
  <si>
    <t>Ensign Bus Company Limited financial statements for the period ended 25/03/2023</t>
  </si>
  <si>
    <t>Ensign Bus Company Limited financial statements for the year ended 31/12/2021</t>
  </si>
  <si>
    <t>USD/GBP Exchange Rate:</t>
  </si>
  <si>
    <t>Revenue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</si>
  <si>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</si>
  <si>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</si>
  <si>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</si>
  <si>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</si>
  <si>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</si>
  <si>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</si>
  <si>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</si>
  <si>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</si>
  <si>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</si>
  <si>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</si>
  <si>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</si>
  <si>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</si>
  <si>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</si>
  <si>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</si>
  <si>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</si>
  <si>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</si>
  <si>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</si>
  <si>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</si>
  <si>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</si>
  <si>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FirstGroup plc press release dated 08/02/2023</t>
  </si>
  <si>
    <t>Ensign Bus Company Limited PSC02 dated 20/03/2023</t>
  </si>
  <si>
    <t>FirstGroup plc press release dated 08/06/2023</t>
  </si>
  <si>
    <t>FirstGroup plc Annual Report and Accounts 2023</t>
  </si>
  <si>
    <t>Cash and cash Equivalents</t>
  </si>
  <si>
    <t>Debt</t>
  </si>
  <si>
    <t>Lease Liabilities</t>
  </si>
  <si>
    <t>© 2024 Business Valuation Benchmarks Ltd</t>
  </si>
  <si>
    <t>Track Access Productions Limited</t>
  </si>
  <si>
    <t>Cash consideration (GBP)</t>
  </si>
  <si>
    <t>Source: Pennant International Group plc Annual Report 2022; p.16</t>
  </si>
  <si>
    <t>Source: Pennant International Group plc press release dated 13/04/2023</t>
  </si>
  <si>
    <t>Profit before tax</t>
  </si>
  <si>
    <t>Source: Track Access Productions Limited financial statements for the year ended 11/04/2023; Track Access Productions Limited financial statements for the year ended 31/03/2022; Estimated charge; See below</t>
  </si>
  <si>
    <t>Track Access Productions Limited financial statements for the year ended 11/04/2023</t>
  </si>
  <si>
    <t>Track Access Productions Limited financial statements for the year ended 31/03/2022</t>
  </si>
  <si>
    <t>Pennant International Group plc press release dated 13/04/2023</t>
  </si>
  <si>
    <t>Track Access Productions Limited PSC02 dated 24/04/2023</t>
  </si>
  <si>
    <t>Pennant International Group plc Annual Report 2022</t>
  </si>
  <si>
    <t>Free cash</t>
  </si>
  <si>
    <t>Estimated Depreciation Charge on Fixed Assets</t>
  </si>
  <si>
    <t>Year End</t>
  </si>
  <si>
    <t>Opening Balance</t>
  </si>
  <si>
    <t>Closing Balance</t>
  </si>
  <si>
    <t>Average Value of Fixed Assets</t>
  </si>
  <si>
    <t>Depreciation Rate</t>
  </si>
  <si>
    <t>Note: Average rate chosen for Office Equipment, Plant &amp; Machinery and Motor Vehicle assets</t>
  </si>
  <si>
    <t>Depreciation Charge</t>
  </si>
  <si>
    <t>Fridgexpress (UK) Limited</t>
  </si>
  <si>
    <t>Source: Redde Northgate plc press release dated 06/12/2023; note 12. Business combinations</t>
  </si>
  <si>
    <t>Net debt</t>
  </si>
  <si>
    <t>Source: Redde Northgate plc press release dated 06/12/2023; note 12. Business combinations; see below</t>
  </si>
  <si>
    <t>02/05/2023 to 31/10/2023</t>
  </si>
  <si>
    <t>183 days</t>
  </si>
  <si>
    <t>Source: Redde Northgate plc press release dated 06/12/2023; note 12. Business combinations; underlying operating profit</t>
  </si>
  <si>
    <t>Source: Fridgexpress (UK) Limited financial statements for the year ended 31/03/2023; charge for the year ended 31/03/2023 used as an estimate of charge for year ended 31/10/2023</t>
  </si>
  <si>
    <t>Fridgexpress (UK) Limited financial statements for the year ended 31/03/2023</t>
  </si>
  <si>
    <t>Fridgexpress (UK) Limited PSC02 notice dated 05/05/2023</t>
  </si>
  <si>
    <t>Redde Northgate plc press release dated 18/05/2023</t>
  </si>
  <si>
    <t>Redde Northgate plc press release dated 06/12/2023</t>
  </si>
  <si>
    <t>Borrowings</t>
  </si>
  <si>
    <t>Star Handling Limited</t>
  </si>
  <si>
    <t>Source: Esken Limited press release dated 15/05/2023; excludes earn-out of up to £0.96m; debt free/cash free basis</t>
  </si>
  <si>
    <t>Source: Star Handling Limited financial statements for the year ended 28/02/2022</t>
  </si>
  <si>
    <t>Star Handling Limited financial statements for the year ended 28/02/2022</t>
  </si>
  <si>
    <t>Esken Limited press release dated 15/05/2023</t>
  </si>
  <si>
    <t>PrimeFlight Aviation Services Inc news release dated 15/05/2023</t>
  </si>
  <si>
    <t>Star Handling Limited PSC02 notice dated 22/05/2023</t>
  </si>
  <si>
    <t>Esken Limited press release dated 21/06/2023</t>
  </si>
  <si>
    <t>00/00/2000</t>
  </si>
  <si>
    <t>Geoff Boorman Fuels LLP (trade and assets)</t>
  </si>
  <si>
    <t>Source: NWF Group plc press release dated 31/01/2024; note 8 Business combinations</t>
  </si>
  <si>
    <t>Source: Geoff Boorman Fuels LLP financial statements for the year ended 31/08/2022</t>
  </si>
  <si>
    <t>Other - Salaries of designated members of the LLP</t>
  </si>
  <si>
    <t>Geoff Boorman Fuels LLP financial statements for the year ended 31/08/2022</t>
  </si>
  <si>
    <t>NWF Group plc press release dated 19/07/2023</t>
  </si>
  <si>
    <t>NWF Group plc press release dated 31/01/2024</t>
  </si>
  <si>
    <t>CBW Group Holdings Limited</t>
  </si>
  <si>
    <t>Source: Super Group Limited press release dated 19/07/2023</t>
  </si>
  <si>
    <t>Percentage acquired:</t>
  </si>
  <si>
    <t>Implied value</t>
  </si>
  <si>
    <t>Net cash - as at 30/06/2023</t>
  </si>
  <si>
    <t>Source: CBW Group Holdings Limited consolidated financial statements for the year ended 30/06/2023</t>
  </si>
  <si>
    <t>9 months</t>
  </si>
  <si>
    <t>Source: CBW Group Holdings Limited consolidated financial statements for the year ended 30/09/2022; CBW Group Holdings Limited consolidated financial statements for the year ended 30/06/2023</t>
  </si>
  <si>
    <t>Source: CBW Group Holdings Limited consolidated financial statements for the year ended 30/09/2022</t>
  </si>
  <si>
    <t>Source: Super Group Limited press release dated 19/07/2023; EBITDA for the year ended 30/06/2023 as reported by the acquirer</t>
  </si>
  <si>
    <t>N/A</t>
  </si>
  <si>
    <t>CBW Group Holdings Limited consolidated financial statements for the year ended 30/09/2022</t>
  </si>
  <si>
    <t>Super Group Limited press release dated 19/07/2023</t>
  </si>
  <si>
    <t>Net cash</t>
  </si>
  <si>
    <t>Menzies Distribution Group Limited</t>
  </si>
  <si>
    <t>Source: InPost S.A. news release dated 19/07/2023; InPost SA Annual Report 2023 - note 19 Investment in an associate</t>
  </si>
  <si>
    <t>Source: InPost S.A. news release dated 19/07/2023; "InPost has entered into an agreement to acquire a 29.30% equity stake (30% voting stake) in Menzies for £49.3 million with a three-year option to acquire the remaining 70% equity stake";  InPost SA Annual Report 2023 - note 19 Investment in an associate</t>
  </si>
  <si>
    <t>Net debt - as at 31/12/2022</t>
  </si>
  <si>
    <t>InPost S.A. press release dated 19/07/2023</t>
  </si>
  <si>
    <t>InPost SA Annual Report 2023</t>
  </si>
  <si>
    <t>Kammac Limited</t>
  </si>
  <si>
    <t>SEK</t>
  </si>
  <si>
    <t>SEK/GBP Exchange Rate:</t>
  </si>
  <si>
    <t>Source: www.oanda.com - as at 08/11/2023</t>
  </si>
  <si>
    <t>Source: Elanders AB (publ) Annual and Sustainability Report 2023; note 30 Acquired and divested operations</t>
  </si>
  <si>
    <t>Fair-value of earn-out (GBP)</t>
  </si>
  <si>
    <t>Source: Elanders AB (publ) Annual and Sustainability Report 2023; note 30 Acquired and divested operations - see below</t>
  </si>
  <si>
    <t>Source: Kammac Limited consolidated financial statements for the year ended 31/12/2022</t>
  </si>
  <si>
    <t>Kammac Limited consolidated financial statements for the year ended 31/12/2022</t>
  </si>
  <si>
    <t>Elanders AB (publ) press release dated 08/11/2023</t>
  </si>
  <si>
    <t>Kammac Limited PSC02 notice dated 15/11/2023</t>
  </si>
  <si>
    <t>Elanders AB (publ) Annual and Sustainability Report 2023</t>
  </si>
  <si>
    <t>Source: Menzies Distribution Group Limited consolidated financial statements for the year ended 31/12/2022; see below</t>
  </si>
  <si>
    <t>Source: Menzies Distribution Group Limited consolidated financial statements for the year ended 31/12/2022</t>
  </si>
  <si>
    <t>Menzies Distribution Group Limited consolidated financial statements for the year ended 31/12/2022</t>
  </si>
  <si>
    <t>Menzies Distribution Group Limited PSC02 notice dated 20/07/2023</t>
  </si>
  <si>
    <t>CBW Group Holdings Limited PSC02 notice dated 24/07/2023</t>
  </si>
  <si>
    <t>Source: Geoff Boorman Fuels LLP financial statements for the year ended 31/08/2022; Operating profit before members remuneration and profit shares available for discretionary division among members</t>
  </si>
  <si>
    <t>Source: www.glassdoor.co.uk/salaries/transportation-director-salary "Director of Transportation Salaries" Base range  £64-£127k Average £90.4k plus circa 15% Oncosts (www.stafftax.co.uk); to account for Salaries for two designated members of the LLP</t>
  </si>
  <si>
    <t>Impairment loss of Tangible Assets</t>
  </si>
  <si>
    <t>Note: Profit before tax as proxy for Operating profit, company does not report any external bank debt, therefore net interest charge is assumed to be immaterial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</si>
</sst>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  <numFmt numFmtId="169" formatCode="_-* #,##0.0_-;\-* #,##0.0_-;_-* &quot;-&quot;??_-;_-@_-"/>
    <numFmt numFmtId="170" formatCode="d/mm/yyyy;@"/>
    <numFmt numFmtId="171" formatCode="0.0%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38" fontId="0" fillId="0" borderId="0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4" fontId="2" fillId="0" borderId="0" xfId="0" applyNumberFormat="1" applyFont="1" applyAlignment="1">
      <alignment horizontal="left" vertical="top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38" fontId="0" fillId="0" borderId="7" xfId="1" applyNumberFormat="1" applyFont="1" applyFill="1" applyBorder="1" applyAlignment="1">
      <alignment vertical="top"/>
    </xf>
    <xf numFmtId="38" fontId="0" fillId="0" borderId="0" xfId="1" applyNumberFormat="1" applyFont="1" applyFill="1" applyAlignment="1">
      <alignment vertical="top"/>
    </xf>
    <xf numFmtId="38" fontId="0" fillId="0" borderId="8" xfId="1" applyNumberFormat="1" applyFont="1" applyFill="1" applyBorder="1" applyAlignment="1">
      <alignment vertical="top"/>
    </xf>
    <xf numFmtId="0" fontId="0" fillId="0" borderId="2" xfId="0" applyBorder="1"/>
    <xf numFmtId="38" fontId="0" fillId="0" borderId="9" xfId="1" applyNumberFormat="1" applyFont="1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0" xfId="1" applyNumberFormat="1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38" fontId="0" fillId="0" borderId="8" xfId="1" applyNumberFormat="1" applyFont="1" applyBorder="1"/>
    <xf numFmtId="14" fontId="2" fillId="0" borderId="8" xfId="0" applyNumberFormat="1" applyFont="1" applyBorder="1" applyAlignment="1">
      <alignment horizontal="center"/>
    </xf>
    <xf numFmtId="0" fontId="0" fillId="2" borderId="3" xfId="0" applyFill="1" applyBorder="1"/>
    <xf numFmtId="166" fontId="2" fillId="2" borderId="10" xfId="1" applyNumberFormat="1" applyFont="1" applyFill="1" applyBorder="1"/>
    <xf numFmtId="166" fontId="2" fillId="0" borderId="0" xfId="1" applyNumberFormat="1" applyFont="1" applyFill="1" applyBorder="1"/>
    <xf numFmtId="166" fontId="2" fillId="2" borderId="11" xfId="1" applyNumberFormat="1" applyFont="1" applyFill="1" applyBorder="1"/>
    <xf numFmtId="0" fontId="0" fillId="0" borderId="12" xfId="0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38" fontId="2" fillId="0" borderId="0" xfId="1" applyNumberFormat="1" applyFont="1"/>
    <xf numFmtId="0" fontId="0" fillId="0" borderId="0" xfId="0" quotePrefix="1"/>
    <xf numFmtId="165" fontId="0" fillId="0" borderId="7" xfId="0" applyNumberFormat="1" applyBorder="1" applyAlignment="1">
      <alignment horizontal="center"/>
    </xf>
    <xf numFmtId="0" fontId="7" fillId="0" borderId="8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5" fillId="0" borderId="8" xfId="0" applyFont="1" applyBorder="1" applyAlignment="1">
      <alignment horizontal="center"/>
    </xf>
    <xf numFmtId="166" fontId="2" fillId="2" borderId="4" xfId="1" applyNumberFormat="1" applyFont="1" applyFill="1" applyBorder="1"/>
    <xf numFmtId="0" fontId="2" fillId="0" borderId="0" xfId="0" quotePrefix="1" applyFont="1" applyAlignment="1">
      <alignment horizontal="center"/>
    </xf>
    <xf numFmtId="168" fontId="0" fillId="0" borderId="0" xfId="0" applyNumberFormat="1"/>
    <xf numFmtId="169" fontId="0" fillId="0" borderId="0" xfId="1" applyNumberFormat="1" applyFont="1" applyAlignment="1">
      <alignment vertical="top" wrapText="1"/>
    </xf>
    <xf numFmtId="169" fontId="0" fillId="0" borderId="0" xfId="1" applyNumberFormat="1" applyFont="1"/>
    <xf numFmtId="0" fontId="5" fillId="0" borderId="0" xfId="0" applyFont="1" applyAlignment="1">
      <alignment vertical="top"/>
    </xf>
    <xf numFmtId="9" fontId="5" fillId="0" borderId="0" xfId="2" applyFont="1" applyAlignment="1">
      <alignment vertical="top"/>
    </xf>
    <xf numFmtId="169" fontId="0" fillId="0" borderId="0" xfId="0" applyNumberFormat="1" applyAlignment="1">
      <alignment vertical="top"/>
    </xf>
    <xf numFmtId="0" fontId="0" fillId="0" borderId="0" xfId="0" applyAlignment="1">
      <alignment wrapText="1"/>
    </xf>
    <xf numFmtId="169" fontId="2" fillId="0" borderId="0" xfId="0" applyNumberFormat="1" applyFont="1"/>
    <xf numFmtId="165" fontId="0" fillId="0" borderId="0" xfId="0" applyNumberForma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170" fontId="0" fillId="0" borderId="0" xfId="1" applyNumberFormat="1" applyFont="1" applyFill="1" applyAlignment="1">
      <alignment vertical="top"/>
    </xf>
    <xf numFmtId="10" fontId="0" fillId="0" borderId="0" xfId="2" applyNumberFormat="1" applyFont="1" applyAlignment="1">
      <alignment horizontal="left" vertical="top"/>
    </xf>
    <xf numFmtId="14" fontId="2" fillId="0" borderId="7" xfId="0" applyNumberFormat="1" applyFon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165" fontId="0" fillId="0" borderId="15" xfId="0" applyNumberFormat="1" applyBorder="1" applyAlignment="1">
      <alignment horizontal="center"/>
    </xf>
    <xf numFmtId="0" fontId="2" fillId="0" borderId="8" xfId="0" applyFont="1" applyBorder="1" applyAlignment="1">
      <alignment horizontal="center"/>
    </xf>
    <xf numFmtId="38" fontId="0" fillId="0" borderId="0" xfId="1" applyNumberFormat="1" applyFont="1" applyFill="1" applyBorder="1" applyAlignment="1">
      <alignment vertical="top"/>
    </xf>
    <xf numFmtId="38" fontId="0" fillId="2" borderId="8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vertical="top" wrapText="1"/>
    </xf>
    <xf numFmtId="166" fontId="2" fillId="2" borderId="10" xfId="1" applyNumberFormat="1" applyFont="1" applyFill="1" applyBorder="1" applyAlignment="1">
      <alignment horizontal="right"/>
    </xf>
    <xf numFmtId="166" fontId="2" fillId="0" borderId="16" xfId="1" applyNumberFormat="1" applyFont="1" applyFill="1" applyBorder="1" applyAlignment="1">
      <alignment horizontal="right"/>
    </xf>
    <xf numFmtId="166" fontId="2" fillId="0" borderId="16" xfId="1" applyNumberFormat="1" applyFont="1" applyFill="1" applyBorder="1"/>
    <xf numFmtId="171" fontId="0" fillId="0" borderId="0" xfId="2" applyNumberFormat="1" applyFont="1" applyAlignment="1">
      <alignment horizontal="left" vertical="top"/>
    </xf>
    <xf numFmtId="166" fontId="2" fillId="2" borderId="11" xfId="1" applyNumberFormat="1" applyFont="1" applyFill="1" applyBorder="1" applyAlignment="1">
      <alignment horizontal="right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5E1EC-2843-3D48-86D2-1ED3E77CEA15}">
  <sheetPr>
    <pageSetUpPr fitToPage="1"/>
  </sheetPr>
  <dimension ref="A1:K98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20.5" bestFit="1" customWidth="1"/>
    <col min="7" max="11" width="10.83203125" customWidth="1"/>
  </cols>
  <sheetData>
    <row r="1" spans="1:5" x14ac:dyDescent="0.2">
      <c r="A1" s="1" t="s">
        <v>0</v>
      </c>
      <c r="B1" s="1" t="s">
        <v>1</v>
      </c>
      <c r="C1" s="1"/>
      <c r="D1" s="1"/>
      <c r="E1" s="1"/>
    </row>
    <row r="2" spans="1:5" x14ac:dyDescent="0.2">
      <c r="A2" s="2"/>
    </row>
    <row r="3" spans="1:5" x14ac:dyDescent="0.2">
      <c r="A3" s="2" t="s">
        <v>2</v>
      </c>
      <c r="B3" s="3" t="s">
        <v>3</v>
      </c>
      <c r="C3" s="3" t="s">
        <v>3</v>
      </c>
      <c r="D3" s="3" t="s">
        <v>3</v>
      </c>
      <c r="E3" s="4"/>
    </row>
    <row r="4" spans="1:5" x14ac:dyDescent="0.2">
      <c r="A4" s="2"/>
      <c r="B4" s="3"/>
      <c r="C4" s="3"/>
      <c r="D4" s="3"/>
      <c r="E4" s="4"/>
    </row>
    <row r="5" spans="1:5" x14ac:dyDescent="0.2">
      <c r="A5" s="2" t="s">
        <v>4</v>
      </c>
      <c r="B5" s="5" t="s">
        <v>5</v>
      </c>
      <c r="C5" s="5" t="s">
        <v>5</v>
      </c>
      <c r="D5" s="5" t="s">
        <v>5</v>
      </c>
    </row>
    <row r="6" spans="1:5" x14ac:dyDescent="0.2">
      <c r="A6" s="2"/>
      <c r="B6" s="6"/>
      <c r="C6" s="6"/>
      <c r="D6" s="6"/>
    </row>
    <row r="7" spans="1:5" x14ac:dyDescent="0.2">
      <c r="A7" s="7" t="s">
        <v>6</v>
      </c>
      <c r="B7" s="8"/>
      <c r="C7" s="8"/>
      <c r="D7" s="8"/>
      <c r="E7" s="9"/>
    </row>
    <row r="8" spans="1:5" x14ac:dyDescent="0.2">
      <c r="A8" s="2" t="s">
        <v>7</v>
      </c>
      <c r="B8" s="10"/>
      <c r="C8" s="10"/>
      <c r="D8" s="10"/>
      <c r="E8" s="11"/>
    </row>
    <row r="9" spans="1:5" x14ac:dyDescent="0.2">
      <c r="A9" s="12">
        <v>44994</v>
      </c>
      <c r="B9" s="10"/>
      <c r="C9" s="10"/>
      <c r="D9" s="10"/>
      <c r="E9" s="11"/>
    </row>
    <row r="10" spans="1:5" x14ac:dyDescent="0.2">
      <c r="A10" s="13"/>
      <c r="B10" s="10"/>
      <c r="C10" s="10"/>
      <c r="D10" s="10"/>
      <c r="E10" s="11"/>
    </row>
    <row r="11" spans="1:5" x14ac:dyDescent="0.2">
      <c r="A11" s="13"/>
      <c r="B11" s="10"/>
      <c r="C11" s="10"/>
      <c r="D11" s="10"/>
      <c r="E11" s="11"/>
    </row>
    <row r="12" spans="1:5" ht="15" customHeight="1" x14ac:dyDescent="0.2">
      <c r="A12" s="14" t="s">
        <v>8</v>
      </c>
      <c r="B12" s="15">
        <v>34700</v>
      </c>
      <c r="C12" s="15"/>
      <c r="D12" s="15"/>
      <c r="E12" s="16" t="s">
        <v>9</v>
      </c>
    </row>
    <row r="13" spans="1:5" x14ac:dyDescent="0.2">
      <c r="A13" s="14"/>
      <c r="B13" s="15"/>
      <c r="C13" s="15"/>
      <c r="D13" s="15"/>
      <c r="E13" s="16"/>
    </row>
    <row r="14" spans="1:5" ht="15" customHeight="1" x14ac:dyDescent="0.2">
      <c r="A14" s="14" t="s">
        <v>10</v>
      </c>
      <c r="B14" s="17">
        <v>1000</v>
      </c>
      <c r="C14" s="18"/>
      <c r="D14" s="18"/>
      <c r="E14" s="16" t="s">
        <v>9</v>
      </c>
    </row>
    <row r="15" spans="1:5" ht="15" customHeight="1" x14ac:dyDescent="0.2">
      <c r="A15" s="14"/>
      <c r="B15" s="15"/>
      <c r="C15" s="15"/>
      <c r="D15" s="15"/>
      <c r="E15" s="16"/>
    </row>
    <row r="16" spans="1:5" ht="15" customHeight="1" x14ac:dyDescent="0.2">
      <c r="A16" s="1" t="s">
        <v>11</v>
      </c>
      <c r="B16" s="15">
        <f>SUM(B12:B14)</f>
        <v>35700</v>
      </c>
      <c r="C16" s="15"/>
      <c r="D16" s="15"/>
      <c r="E16" s="16"/>
    </row>
    <row r="17" spans="1:5" ht="15" customHeight="1" x14ac:dyDescent="0.2">
      <c r="A17" s="14"/>
      <c r="B17" s="15"/>
      <c r="C17" s="15"/>
      <c r="D17" s="15"/>
      <c r="E17" s="16"/>
    </row>
    <row r="18" spans="1:5" x14ac:dyDescent="0.2">
      <c r="A18" s="19" t="s">
        <v>12</v>
      </c>
      <c r="B18" s="15"/>
      <c r="C18" s="15"/>
      <c r="D18" s="15"/>
      <c r="E18" s="16"/>
    </row>
    <row r="19" spans="1:5" x14ac:dyDescent="0.2">
      <c r="A19" s="14"/>
      <c r="B19" s="15"/>
      <c r="C19" s="15"/>
      <c r="D19" s="15"/>
      <c r="E19" s="16"/>
    </row>
    <row r="20" spans="1:5" ht="15" customHeight="1" x14ac:dyDescent="0.2">
      <c r="A20" s="14" t="s">
        <v>13</v>
      </c>
      <c r="B20" s="15">
        <f>-B91</f>
        <v>-6600</v>
      </c>
      <c r="C20" s="15"/>
      <c r="D20" s="15"/>
      <c r="E20" s="16" t="s">
        <v>9</v>
      </c>
    </row>
    <row r="21" spans="1:5" x14ac:dyDescent="0.2">
      <c r="A21" s="14"/>
      <c r="B21" s="15"/>
      <c r="C21" s="15"/>
      <c r="D21" s="15"/>
      <c r="E21" s="16"/>
    </row>
    <row r="22" spans="1:5" x14ac:dyDescent="0.2">
      <c r="A22" s="4"/>
      <c r="B22" s="10"/>
      <c r="C22" s="10"/>
      <c r="D22" s="10"/>
    </row>
    <row r="23" spans="1:5" x14ac:dyDescent="0.2">
      <c r="A23" s="20" t="s">
        <v>14</v>
      </c>
      <c r="B23" s="21">
        <f>B16-B91</f>
        <v>29100</v>
      </c>
      <c r="C23" s="21"/>
      <c r="D23" s="21"/>
      <c r="E23" s="22"/>
    </row>
    <row r="24" spans="1:5" x14ac:dyDescent="0.2">
      <c r="A24" s="2"/>
    </row>
    <row r="25" spans="1:5" x14ac:dyDescent="0.2">
      <c r="A25" s="2"/>
    </row>
    <row r="26" spans="1:5" x14ac:dyDescent="0.2">
      <c r="A26" s="7" t="s">
        <v>15</v>
      </c>
      <c r="B26" s="7"/>
      <c r="C26" s="7"/>
      <c r="D26" s="7"/>
      <c r="E26" s="23"/>
    </row>
    <row r="27" spans="1:5" x14ac:dyDescent="0.2">
      <c r="B27" s="3"/>
      <c r="C27" s="3"/>
      <c r="D27" s="3"/>
      <c r="E27" s="24"/>
    </row>
    <row r="28" spans="1:5" x14ac:dyDescent="0.2">
      <c r="A28" s="2" t="s">
        <v>16</v>
      </c>
      <c r="B28" s="25">
        <v>45010</v>
      </c>
      <c r="C28" s="26"/>
      <c r="D28" s="27">
        <v>44561</v>
      </c>
      <c r="E28" s="28"/>
    </row>
    <row r="29" spans="1:5" x14ac:dyDescent="0.2">
      <c r="A29" s="2"/>
      <c r="B29" s="29" t="s">
        <v>17</v>
      </c>
      <c r="C29" s="29" t="s">
        <v>18</v>
      </c>
      <c r="D29" s="27"/>
      <c r="E29" s="28"/>
    </row>
    <row r="30" spans="1:5" x14ac:dyDescent="0.2">
      <c r="A30" s="2"/>
      <c r="B30" s="30"/>
      <c r="C30" s="30" t="s">
        <v>19</v>
      </c>
      <c r="D30" s="27"/>
      <c r="E30" s="28"/>
    </row>
    <row r="31" spans="1:5" ht="90" x14ac:dyDescent="0.2">
      <c r="A31" s="31" t="s">
        <v>20</v>
      </c>
      <c r="B31" s="32" t="s">
        <v>21</v>
      </c>
      <c r="C31" s="33"/>
      <c r="D31" s="34" t="s">
        <v>22</v>
      </c>
      <c r="E31" s="28"/>
    </row>
    <row r="32" spans="1:5" x14ac:dyDescent="0.2">
      <c r="A32" s="31"/>
      <c r="B32" s="34"/>
      <c r="C32" s="35"/>
      <c r="D32" s="34"/>
      <c r="E32" s="28"/>
    </row>
    <row r="33" spans="1:5" x14ac:dyDescent="0.2">
      <c r="A33" s="31"/>
      <c r="B33" s="34"/>
      <c r="C33" s="35"/>
      <c r="D33" s="34"/>
      <c r="E33" s="28"/>
    </row>
    <row r="34" spans="1:5" x14ac:dyDescent="0.2">
      <c r="A34" s="2" t="s">
        <v>23</v>
      </c>
      <c r="B34" s="28"/>
      <c r="C34" s="28"/>
      <c r="D34" s="28"/>
      <c r="E34" s="28"/>
    </row>
    <row r="35" spans="1:5" x14ac:dyDescent="0.2">
      <c r="A35" s="36"/>
      <c r="B35" s="28"/>
      <c r="C35" s="28"/>
      <c r="D35" s="28"/>
      <c r="E35" s="36"/>
    </row>
    <row r="36" spans="1:5" ht="17" thickBot="1" x14ac:dyDescent="0.25">
      <c r="A36" s="13"/>
      <c r="B36" s="28"/>
      <c r="C36" s="28"/>
      <c r="D36" s="28"/>
      <c r="E36" s="28"/>
    </row>
    <row r="37" spans="1:5" x14ac:dyDescent="0.2">
      <c r="A37" s="14" t="s">
        <v>24</v>
      </c>
      <c r="B37" s="37">
        <f>(C37/429)*365</f>
        <v>27444.562703962703</v>
      </c>
      <c r="C37" s="38">
        <v>32256.76</v>
      </c>
      <c r="D37" s="38">
        <v>26703.422999999999</v>
      </c>
      <c r="E37" s="16"/>
    </row>
    <row r="38" spans="1:5" x14ac:dyDescent="0.2">
      <c r="A38" s="14" t="s">
        <v>25</v>
      </c>
      <c r="B38" s="39"/>
      <c r="C38" s="38"/>
      <c r="D38" s="38"/>
      <c r="E38" s="16"/>
    </row>
    <row r="39" spans="1:5" x14ac:dyDescent="0.2">
      <c r="A39" s="1" t="s">
        <v>26</v>
      </c>
      <c r="B39" s="39">
        <f>(C39/429)*365</f>
        <v>3075.6542074592076</v>
      </c>
      <c r="C39" s="38">
        <v>3614.9470000000001</v>
      </c>
      <c r="D39" s="38">
        <v>8567.93</v>
      </c>
      <c r="E39" s="16"/>
    </row>
    <row r="40" spans="1:5" x14ac:dyDescent="0.2">
      <c r="A40" s="14"/>
      <c r="B40" s="39"/>
      <c r="C40" s="38"/>
      <c r="D40" s="38"/>
      <c r="E40" s="11"/>
    </row>
    <row r="41" spans="1:5" x14ac:dyDescent="0.2">
      <c r="A41" s="1" t="s">
        <v>27</v>
      </c>
      <c r="B41" s="39"/>
      <c r="C41" s="38"/>
      <c r="D41" s="38"/>
      <c r="E41" s="11"/>
    </row>
    <row r="42" spans="1:5" x14ac:dyDescent="0.2">
      <c r="A42" s="14"/>
      <c r="B42" s="39"/>
      <c r="C42" s="38"/>
      <c r="D42" s="38"/>
      <c r="E42" s="11"/>
    </row>
    <row r="43" spans="1:5" x14ac:dyDescent="0.2">
      <c r="A43" s="14" t="s">
        <v>28</v>
      </c>
      <c r="B43" s="39">
        <f>(C43/429)*365</f>
        <v>-47.804790209790212</v>
      </c>
      <c r="C43" s="38">
        <v>-56.186999999999998</v>
      </c>
      <c r="D43" s="38">
        <v>-31.843</v>
      </c>
      <c r="E43" s="16"/>
    </row>
    <row r="44" spans="1:5" x14ac:dyDescent="0.2">
      <c r="A44" s="14" t="s">
        <v>29</v>
      </c>
      <c r="B44" s="39"/>
      <c r="C44" s="38"/>
      <c r="D44" s="38"/>
      <c r="E44" s="11"/>
    </row>
    <row r="45" spans="1:5" x14ac:dyDescent="0.2">
      <c r="A45" s="14"/>
      <c r="B45" s="39"/>
      <c r="C45" s="38"/>
      <c r="D45" s="38"/>
      <c r="E45" s="11"/>
    </row>
    <row r="46" spans="1:5" x14ac:dyDescent="0.2">
      <c r="A46" s="14" t="s">
        <v>30</v>
      </c>
      <c r="B46" s="39"/>
      <c r="C46" s="38"/>
      <c r="D46" s="38"/>
      <c r="E46" s="11"/>
    </row>
    <row r="47" spans="1:5" x14ac:dyDescent="0.2">
      <c r="A47" s="14" t="s">
        <v>31</v>
      </c>
      <c r="B47" s="39"/>
      <c r="C47" s="38"/>
      <c r="D47" s="38"/>
      <c r="E47" s="16"/>
    </row>
    <row r="48" spans="1:5" x14ac:dyDescent="0.2">
      <c r="A48" s="14" t="s">
        <v>32</v>
      </c>
      <c r="B48" s="39"/>
      <c r="C48" s="38"/>
      <c r="D48" s="38"/>
      <c r="E48" s="11"/>
    </row>
    <row r="49" spans="1:5" x14ac:dyDescent="0.2">
      <c r="A49" s="14" t="s">
        <v>33</v>
      </c>
      <c r="B49" s="39"/>
      <c r="C49" s="38"/>
      <c r="D49" s="38">
        <v>-4579.6949999999997</v>
      </c>
      <c r="E49" s="16"/>
    </row>
    <row r="50" spans="1:5" x14ac:dyDescent="0.2">
      <c r="A50" s="14"/>
      <c r="B50" s="39"/>
      <c r="C50" s="38"/>
      <c r="D50" s="38"/>
      <c r="E50" s="11"/>
    </row>
    <row r="51" spans="1:5" x14ac:dyDescent="0.2">
      <c r="A51" s="14" t="s">
        <v>34</v>
      </c>
      <c r="B51" s="39"/>
      <c r="C51" s="38"/>
      <c r="D51" s="38"/>
      <c r="E51" s="16"/>
    </row>
    <row r="52" spans="1:5" x14ac:dyDescent="0.2">
      <c r="A52" s="14" t="s">
        <v>35</v>
      </c>
      <c r="B52" s="39"/>
      <c r="C52" s="38"/>
      <c r="D52" s="38"/>
      <c r="E52" s="11"/>
    </row>
    <row r="53" spans="1:5" x14ac:dyDescent="0.2">
      <c r="A53" s="14" t="s">
        <v>36</v>
      </c>
      <c r="B53" s="39"/>
      <c r="C53" s="38"/>
      <c r="D53" s="38"/>
      <c r="E53" s="16"/>
    </row>
    <row r="54" spans="1:5" x14ac:dyDescent="0.2">
      <c r="A54" s="14" t="s">
        <v>37</v>
      </c>
      <c r="B54" s="39"/>
      <c r="C54" s="38"/>
      <c r="D54" s="38"/>
      <c r="E54" s="16"/>
    </row>
    <row r="55" spans="1:5" x14ac:dyDescent="0.2">
      <c r="A55" s="14"/>
      <c r="B55" s="39"/>
      <c r="C55" s="38"/>
      <c r="D55" s="38"/>
      <c r="E55" s="11"/>
    </row>
    <row r="56" spans="1:5" x14ac:dyDescent="0.2">
      <c r="A56" s="14" t="s">
        <v>38</v>
      </c>
      <c r="B56" s="39">
        <f>(C56/429)*365</f>
        <v>1145.2304662004663</v>
      </c>
      <c r="C56" s="38">
        <v>1346.038</v>
      </c>
      <c r="D56" s="38">
        <f>936.942+111.98</f>
        <v>1048.922</v>
      </c>
      <c r="E56" s="16"/>
    </row>
    <row r="57" spans="1:5" x14ac:dyDescent="0.2">
      <c r="A57" s="14"/>
      <c r="B57" s="39"/>
      <c r="C57" s="38"/>
      <c r="D57" s="38"/>
      <c r="E57" s="11"/>
    </row>
    <row r="58" spans="1:5" x14ac:dyDescent="0.2">
      <c r="A58" s="14" t="s">
        <v>39</v>
      </c>
      <c r="B58" s="39">
        <f>SUM(B43:B56)</f>
        <v>1097.4256759906762</v>
      </c>
      <c r="C58" s="38">
        <f>SUM(C43:C56)</f>
        <v>1289.8510000000001</v>
      </c>
      <c r="D58" s="38">
        <f>SUM(D43:D56)</f>
        <v>-3562.6159999999995</v>
      </c>
      <c r="E58" s="11"/>
    </row>
    <row r="59" spans="1:5" x14ac:dyDescent="0.2">
      <c r="A59" s="40"/>
      <c r="B59" s="41"/>
      <c r="C59" s="42"/>
      <c r="D59" s="42"/>
      <c r="E59" s="43"/>
    </row>
    <row r="60" spans="1:5" x14ac:dyDescent="0.2">
      <c r="A60" s="44" t="s">
        <v>15</v>
      </c>
      <c r="B60" s="45">
        <f>B39+B58</f>
        <v>4173.0798834498837</v>
      </c>
      <c r="C60" s="46">
        <f>C39+C58</f>
        <v>4904.7980000000007</v>
      </c>
      <c r="D60" s="46">
        <f>D39+D58</f>
        <v>5005.3140000000003</v>
      </c>
      <c r="E60" s="47"/>
    </row>
    <row r="61" spans="1:5" x14ac:dyDescent="0.2">
      <c r="B61" s="48"/>
      <c r="C61" s="10"/>
      <c r="D61" s="10"/>
      <c r="E61" s="11"/>
    </row>
    <row r="62" spans="1:5" x14ac:dyDescent="0.2">
      <c r="B62" s="49"/>
      <c r="C62" s="3"/>
      <c r="D62" s="3"/>
      <c r="E62" s="10"/>
    </row>
    <row r="63" spans="1:5" x14ac:dyDescent="0.2">
      <c r="A63" s="50" t="s">
        <v>40</v>
      </c>
      <c r="B63" s="51">
        <f>ROUND((B23/B37),1)</f>
        <v>1.1000000000000001</v>
      </c>
      <c r="C63" s="52"/>
      <c r="D63" s="53">
        <f>ROUND((B23/D37),1)</f>
        <v>1.1000000000000001</v>
      </c>
      <c r="E63" s="10"/>
    </row>
    <row r="64" spans="1:5" x14ac:dyDescent="0.2">
      <c r="A64" s="50" t="s">
        <v>41</v>
      </c>
      <c r="B64" s="51">
        <f>ROUND((B23/B39),1)</f>
        <v>9.5</v>
      </c>
      <c r="C64" s="52"/>
      <c r="D64" s="53">
        <f>ROUND((B23/D39),1)</f>
        <v>3.4</v>
      </c>
      <c r="E64" s="10"/>
    </row>
    <row r="65" spans="1:5" x14ac:dyDescent="0.2">
      <c r="A65" s="50" t="s">
        <v>42</v>
      </c>
      <c r="B65" s="51">
        <f>ROUND((B23/B60),1)</f>
        <v>7</v>
      </c>
      <c r="C65" s="52"/>
      <c r="D65" s="53">
        <f>ROUND((B23/D60),1)</f>
        <v>5.8</v>
      </c>
      <c r="E65" s="10"/>
    </row>
    <row r="66" spans="1:5" ht="17" thickBot="1" x14ac:dyDescent="0.25">
      <c r="B66" s="54"/>
    </row>
    <row r="68" spans="1:5" x14ac:dyDescent="0.2">
      <c r="A68" s="7" t="s">
        <v>43</v>
      </c>
      <c r="B68" s="8"/>
      <c r="C68" s="8"/>
      <c r="D68" s="8"/>
      <c r="E68" s="9"/>
    </row>
    <row r="69" spans="1:5" x14ac:dyDescent="0.2">
      <c r="E69" s="10"/>
    </row>
    <row r="70" spans="1:5" x14ac:dyDescent="0.2">
      <c r="A70" s="14" t="s">
        <v>22</v>
      </c>
    </row>
    <row r="71" spans="1:5" x14ac:dyDescent="0.2">
      <c r="A71" s="14" t="s">
        <v>21</v>
      </c>
    </row>
    <row r="72" spans="1:5" x14ac:dyDescent="0.2">
      <c r="A72" t="s">
        <v>44</v>
      </c>
    </row>
    <row r="73" spans="1:5" x14ac:dyDescent="0.2">
      <c r="A73" s="14" t="s">
        <v>45</v>
      </c>
    </row>
    <row r="74" spans="1:5" x14ac:dyDescent="0.2">
      <c r="A74" t="s">
        <v>46</v>
      </c>
    </row>
    <row r="75" spans="1:5" x14ac:dyDescent="0.2">
      <c r="A75" s="14" t="s">
        <v>47</v>
      </c>
      <c r="E75" s="11"/>
    </row>
    <row r="76" spans="1:5" x14ac:dyDescent="0.2">
      <c r="A76" s="14"/>
      <c r="E76" s="11"/>
    </row>
    <row r="77" spans="1:5" x14ac:dyDescent="0.2">
      <c r="A77" s="55"/>
      <c r="B77" s="55"/>
      <c r="C77" s="55"/>
      <c r="D77" s="55"/>
      <c r="E77" s="9"/>
    </row>
    <row r="78" spans="1:5" x14ac:dyDescent="0.2">
      <c r="E78" s="56"/>
    </row>
    <row r="79" spans="1:5" x14ac:dyDescent="0.2">
      <c r="E79" s="56"/>
    </row>
    <row r="80" spans="1:5" x14ac:dyDescent="0.2">
      <c r="B80" s="3" t="s">
        <v>3</v>
      </c>
      <c r="C80" s="3"/>
      <c r="D80" s="3"/>
    </row>
    <row r="81" spans="1:5" x14ac:dyDescent="0.2">
      <c r="B81" s="3"/>
      <c r="C81" s="3"/>
      <c r="D81" s="3"/>
    </row>
    <row r="82" spans="1:5" x14ac:dyDescent="0.2">
      <c r="B82" s="5" t="s">
        <v>5</v>
      </c>
      <c r="C82" s="5"/>
      <c r="D82" s="5"/>
    </row>
    <row r="83" spans="1:5" x14ac:dyDescent="0.2">
      <c r="B83" s="5"/>
      <c r="C83" s="5"/>
      <c r="D83" s="5"/>
    </row>
    <row r="84" spans="1:5" x14ac:dyDescent="0.2">
      <c r="B84" s="57">
        <v>44994</v>
      </c>
      <c r="C84" s="57"/>
      <c r="D84" s="57"/>
    </row>
    <row r="85" spans="1:5" x14ac:dyDescent="0.2">
      <c r="A85" s="2" t="s">
        <v>23</v>
      </c>
      <c r="B85" s="5"/>
      <c r="C85" s="5"/>
      <c r="D85" s="5"/>
    </row>
    <row r="86" spans="1:5" x14ac:dyDescent="0.2">
      <c r="A86" s="58"/>
      <c r="B86" s="5"/>
      <c r="C86" s="5"/>
      <c r="D86" s="5"/>
    </row>
    <row r="88" spans="1:5" ht="15" customHeight="1" x14ac:dyDescent="0.2">
      <c r="A88" s="14" t="s">
        <v>48</v>
      </c>
      <c r="B88" s="15">
        <v>6600</v>
      </c>
      <c r="C88" s="15"/>
      <c r="D88" s="15"/>
      <c r="E88" s="16" t="s">
        <v>9</v>
      </c>
    </row>
    <row r="89" spans="1:5" x14ac:dyDescent="0.2">
      <c r="A89" s="14" t="s">
        <v>49</v>
      </c>
      <c r="B89" s="15"/>
      <c r="C89" s="15"/>
      <c r="D89" s="15"/>
      <c r="E89" s="16"/>
    </row>
    <row r="90" spans="1:5" x14ac:dyDescent="0.2">
      <c r="A90" t="s">
        <v>50</v>
      </c>
      <c r="B90" s="42"/>
      <c r="C90" s="59"/>
      <c r="D90" s="59"/>
      <c r="E90" s="16"/>
    </row>
    <row r="91" spans="1:5" x14ac:dyDescent="0.2">
      <c r="A91" s="2" t="s">
        <v>13</v>
      </c>
      <c r="B91" s="60">
        <f>SUM(B88:B90)</f>
        <v>6600</v>
      </c>
      <c r="C91" s="60"/>
      <c r="D91" s="60"/>
    </row>
    <row r="94" spans="1:5" x14ac:dyDescent="0.2">
      <c r="A94" s="61" t="s">
        <v>51</v>
      </c>
    </row>
    <row r="98" spans="7:11" x14ac:dyDescent="0.2">
      <c r="G98" s="16"/>
      <c r="H98" s="16"/>
      <c r="I98" s="16"/>
      <c r="J98" s="16"/>
      <c r="K98" s="16"/>
    </row>
  </sheetData>
  <sheetProtection algorithmName="SHA-512" hashValue="8J9+M4mcWynWNkAcQ458NWcDDNu5oSa5S/m8mS20/fhyzM14SW8c6tcfWWh4bmmtKZedn9O379GoPv0+mTddGw==" saltValue="b2juuGLN3Gq2frOqxWYelw==" spinCount="100000" sheet="1" objects="1" scenarios="1"/>
  <mergeCells count="2">
    <mergeCell ref="B28:C28"/>
    <mergeCell ref="B31:C31"/>
  </mergeCells>
  <pageMargins left="0.7" right="0.7" top="0.75" bottom="0.75" header="0.3" footer="0.3"/>
  <pageSetup paperSize="9" scale="4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3E915-3AD3-3147-9F2D-901A00CACDB7}">
  <sheetPr>
    <pageSetUpPr fitToPage="1"/>
  </sheetPr>
  <dimension ref="A1:J109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8" width="10.83203125" customWidth="1"/>
    <col min="9" max="9" width="57" customWidth="1"/>
    <col min="10" max="10" width="10.83203125" customWidth="1"/>
  </cols>
  <sheetData>
    <row r="1" spans="1:4" x14ac:dyDescent="0.2">
      <c r="A1" s="1" t="s">
        <v>0</v>
      </c>
      <c r="B1" s="1" t="s">
        <v>52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45028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17" x14ac:dyDescent="0.2">
      <c r="A12" s="14" t="s">
        <v>53</v>
      </c>
      <c r="B12" s="15">
        <v>798.5</v>
      </c>
      <c r="C12" s="15"/>
      <c r="D12" s="16" t="s">
        <v>54</v>
      </c>
    </row>
    <row r="13" spans="1:4" x14ac:dyDescent="0.2">
      <c r="A13" s="14"/>
      <c r="B13" s="15"/>
      <c r="C13" s="15"/>
      <c r="D13" s="16"/>
    </row>
    <row r="14" spans="1:4" ht="17" x14ac:dyDescent="0.2">
      <c r="A14" s="14" t="s">
        <v>10</v>
      </c>
      <c r="B14" s="17">
        <v>175</v>
      </c>
      <c r="C14" s="15"/>
      <c r="D14" s="16" t="s">
        <v>54</v>
      </c>
    </row>
    <row r="15" spans="1:4" x14ac:dyDescent="0.2">
      <c r="A15" s="14"/>
      <c r="B15" s="15"/>
      <c r="C15" s="15"/>
      <c r="D15" s="16"/>
    </row>
    <row r="16" spans="1:4" x14ac:dyDescent="0.2">
      <c r="A16" s="1" t="s">
        <v>11</v>
      </c>
      <c r="B16" s="15">
        <f>SUM(B12:B14)</f>
        <v>973.5</v>
      </c>
      <c r="C16" s="15"/>
      <c r="D16" s="16"/>
    </row>
    <row r="17" spans="1:4" x14ac:dyDescent="0.2">
      <c r="A17" s="14"/>
      <c r="B17" s="15"/>
      <c r="C17" s="15"/>
      <c r="D17" s="16"/>
    </row>
    <row r="18" spans="1:4" x14ac:dyDescent="0.2">
      <c r="A18" s="14"/>
      <c r="B18" s="15"/>
      <c r="C18" s="15"/>
      <c r="D18" s="16"/>
    </row>
    <row r="19" spans="1:4" x14ac:dyDescent="0.2">
      <c r="A19" s="19" t="s">
        <v>12</v>
      </c>
      <c r="B19" s="15"/>
      <c r="C19" s="15"/>
      <c r="D19" s="16"/>
    </row>
    <row r="20" spans="1:4" x14ac:dyDescent="0.2">
      <c r="A20" s="14"/>
      <c r="B20" s="15"/>
      <c r="C20" s="15"/>
      <c r="D20" s="16"/>
    </row>
    <row r="21" spans="1:4" ht="17" x14ac:dyDescent="0.2">
      <c r="A21" s="14" t="s">
        <v>13</v>
      </c>
      <c r="B21" s="15">
        <f>-B88</f>
        <v>-389</v>
      </c>
      <c r="C21" s="15"/>
      <c r="D21" s="16" t="s">
        <v>54</v>
      </c>
    </row>
    <row r="22" spans="1:4" x14ac:dyDescent="0.2">
      <c r="A22" s="14"/>
      <c r="B22" s="15"/>
      <c r="C22" s="15"/>
      <c r="D22" s="16"/>
    </row>
    <row r="23" spans="1:4" x14ac:dyDescent="0.2">
      <c r="A23" s="4"/>
      <c r="B23" s="10"/>
      <c r="C23" s="10"/>
    </row>
    <row r="24" spans="1:4" x14ac:dyDescent="0.2">
      <c r="A24" s="20" t="s">
        <v>14</v>
      </c>
      <c r="B24" s="21">
        <f>B16-B88</f>
        <v>584.5</v>
      </c>
      <c r="C24" s="21"/>
      <c r="D24" s="22"/>
    </row>
    <row r="25" spans="1:4" x14ac:dyDescent="0.2">
      <c r="A25" s="2"/>
    </row>
    <row r="26" spans="1:4" x14ac:dyDescent="0.2">
      <c r="A26" s="2"/>
    </row>
    <row r="27" spans="1:4" x14ac:dyDescent="0.2">
      <c r="A27" s="7" t="s">
        <v>15</v>
      </c>
      <c r="B27" s="7"/>
      <c r="C27" s="7"/>
      <c r="D27" s="23"/>
    </row>
    <row r="28" spans="1:4" ht="17" thickBot="1" x14ac:dyDescent="0.25">
      <c r="B28" s="3"/>
      <c r="C28" s="3"/>
      <c r="D28" s="24"/>
    </row>
    <row r="29" spans="1:4" x14ac:dyDescent="0.2">
      <c r="A29" s="2" t="s">
        <v>16</v>
      </c>
      <c r="B29" s="62">
        <v>45016</v>
      </c>
      <c r="C29" s="27">
        <v>44651</v>
      </c>
      <c r="D29" s="28"/>
    </row>
    <row r="30" spans="1:4" x14ac:dyDescent="0.2">
      <c r="A30" s="13"/>
      <c r="B30" s="63"/>
      <c r="C30" s="64"/>
      <c r="D30" s="28"/>
    </row>
    <row r="31" spans="1:4" x14ac:dyDescent="0.2">
      <c r="A31" s="2" t="s">
        <v>23</v>
      </c>
      <c r="B31" s="65"/>
      <c r="C31" s="28"/>
      <c r="D31" s="28"/>
    </row>
    <row r="32" spans="1:4" x14ac:dyDescent="0.2">
      <c r="A32" s="36"/>
      <c r="B32" s="65"/>
      <c r="C32" s="28"/>
      <c r="D32" s="36"/>
    </row>
    <row r="33" spans="1:4" x14ac:dyDescent="0.2">
      <c r="A33" s="13"/>
      <c r="B33" s="65"/>
      <c r="C33" s="28"/>
      <c r="D33" s="28"/>
    </row>
    <row r="34" spans="1:4" ht="17" x14ac:dyDescent="0.2">
      <c r="A34" s="14" t="s">
        <v>24</v>
      </c>
      <c r="B34" s="39">
        <v>600</v>
      </c>
      <c r="C34" s="38">
        <v>481</v>
      </c>
      <c r="D34" s="16" t="s">
        <v>55</v>
      </c>
    </row>
    <row r="35" spans="1:4" x14ac:dyDescent="0.2">
      <c r="A35" s="14" t="s">
        <v>25</v>
      </c>
      <c r="B35" s="39"/>
      <c r="C35" s="38"/>
      <c r="D35" s="16"/>
    </row>
    <row r="36" spans="1:4" ht="34" x14ac:dyDescent="0.2">
      <c r="A36" s="1" t="s">
        <v>26</v>
      </c>
      <c r="B36" s="39">
        <f>B37</f>
        <v>200</v>
      </c>
      <c r="C36" s="38">
        <f>C37</f>
        <v>180.821</v>
      </c>
      <c r="D36" s="16" t="s">
        <v>141</v>
      </c>
    </row>
    <row r="37" spans="1:4" ht="17" x14ac:dyDescent="0.2">
      <c r="A37" s="1" t="s">
        <v>56</v>
      </c>
      <c r="B37" s="39">
        <v>200</v>
      </c>
      <c r="C37" s="38">
        <v>180.821</v>
      </c>
      <c r="D37" s="16" t="s">
        <v>55</v>
      </c>
    </row>
    <row r="38" spans="1:4" x14ac:dyDescent="0.2">
      <c r="A38" s="14"/>
      <c r="B38" s="39"/>
      <c r="C38" s="38"/>
      <c r="D38" s="11"/>
    </row>
    <row r="39" spans="1:4" x14ac:dyDescent="0.2">
      <c r="A39" s="1" t="s">
        <v>27</v>
      </c>
      <c r="B39" s="39"/>
      <c r="C39" s="38"/>
      <c r="D39" s="11"/>
    </row>
    <row r="40" spans="1:4" x14ac:dyDescent="0.2">
      <c r="A40" s="14"/>
      <c r="B40" s="39"/>
      <c r="C40" s="38"/>
      <c r="D40" s="11"/>
    </row>
    <row r="41" spans="1:4" x14ac:dyDescent="0.2">
      <c r="A41" s="14" t="s">
        <v>28</v>
      </c>
      <c r="B41" s="39"/>
      <c r="C41" s="38"/>
      <c r="D41" s="16"/>
    </row>
    <row r="42" spans="1:4" x14ac:dyDescent="0.2">
      <c r="A42" s="14" t="s">
        <v>29</v>
      </c>
      <c r="B42" s="39"/>
      <c r="C42" s="38"/>
      <c r="D42" s="11"/>
    </row>
    <row r="43" spans="1:4" x14ac:dyDescent="0.2">
      <c r="A43" s="14"/>
      <c r="B43" s="39"/>
      <c r="C43" s="38"/>
      <c r="D43" s="11"/>
    </row>
    <row r="44" spans="1:4" x14ac:dyDescent="0.2">
      <c r="A44" s="14" t="s">
        <v>30</v>
      </c>
      <c r="B44" s="39"/>
      <c r="C44" s="38"/>
      <c r="D44" s="11"/>
    </row>
    <row r="45" spans="1:4" x14ac:dyDescent="0.2">
      <c r="A45" s="14" t="s">
        <v>31</v>
      </c>
      <c r="B45" s="39"/>
      <c r="C45" s="38"/>
      <c r="D45" s="16"/>
    </row>
    <row r="46" spans="1:4" x14ac:dyDescent="0.2">
      <c r="A46" s="14" t="s">
        <v>32</v>
      </c>
      <c r="B46" s="39"/>
      <c r="C46" s="38"/>
      <c r="D46" s="11"/>
    </row>
    <row r="47" spans="1:4" x14ac:dyDescent="0.2">
      <c r="A47" s="14" t="s">
        <v>33</v>
      </c>
      <c r="B47" s="39"/>
      <c r="C47" s="38"/>
      <c r="D47" s="11"/>
    </row>
    <row r="48" spans="1:4" x14ac:dyDescent="0.2">
      <c r="A48" s="14"/>
      <c r="B48" s="39"/>
      <c r="C48" s="38"/>
      <c r="D48" s="11"/>
    </row>
    <row r="49" spans="1:4" x14ac:dyDescent="0.2">
      <c r="A49" s="14" t="s">
        <v>34</v>
      </c>
      <c r="B49" s="39"/>
      <c r="C49" s="38"/>
      <c r="D49" s="16"/>
    </row>
    <row r="50" spans="1:4" x14ac:dyDescent="0.2">
      <c r="A50" s="14" t="s">
        <v>35</v>
      </c>
      <c r="B50" s="39"/>
      <c r="C50" s="38"/>
      <c r="D50" s="11"/>
    </row>
    <row r="51" spans="1:4" x14ac:dyDescent="0.2">
      <c r="A51" s="14" t="s">
        <v>36</v>
      </c>
      <c r="B51" s="39"/>
      <c r="C51" s="38"/>
      <c r="D51" s="16"/>
    </row>
    <row r="52" spans="1:4" x14ac:dyDescent="0.2">
      <c r="A52" s="14" t="s">
        <v>37</v>
      </c>
      <c r="B52" s="39"/>
      <c r="C52" s="38"/>
      <c r="D52" s="16"/>
    </row>
    <row r="53" spans="1:4" x14ac:dyDescent="0.2">
      <c r="A53" s="14"/>
      <c r="B53" s="39"/>
      <c r="C53" s="38"/>
      <c r="D53" s="11"/>
    </row>
    <row r="54" spans="1:4" ht="51" x14ac:dyDescent="0.2">
      <c r="A54" s="14" t="s">
        <v>38</v>
      </c>
      <c r="B54" s="39">
        <f>G103</f>
        <v>0.46250000000000002</v>
      </c>
      <c r="C54" s="38">
        <f>H103</f>
        <v>0.73750000000000004</v>
      </c>
      <c r="D54" s="16" t="s">
        <v>57</v>
      </c>
    </row>
    <row r="55" spans="1:4" x14ac:dyDescent="0.2">
      <c r="A55" s="14"/>
      <c r="B55" s="39"/>
      <c r="C55" s="38"/>
      <c r="D55" s="11"/>
    </row>
    <row r="56" spans="1:4" x14ac:dyDescent="0.2">
      <c r="A56" s="14" t="s">
        <v>39</v>
      </c>
      <c r="B56" s="39">
        <f>SUM(B41:B54)</f>
        <v>0.46250000000000002</v>
      </c>
      <c r="C56" s="38">
        <f>SUM(C41:C54)</f>
        <v>0.73750000000000004</v>
      </c>
      <c r="D56" s="11"/>
    </row>
    <row r="57" spans="1:4" x14ac:dyDescent="0.2">
      <c r="A57" s="40"/>
      <c r="B57" s="41"/>
      <c r="C57" s="42"/>
      <c r="D57" s="43"/>
    </row>
    <row r="58" spans="1:4" x14ac:dyDescent="0.2">
      <c r="A58" s="44" t="s">
        <v>15</v>
      </c>
      <c r="B58" s="45">
        <f>B36+B56</f>
        <v>200.46250000000001</v>
      </c>
      <c r="C58" s="46">
        <f>C36+C56</f>
        <v>181.55850000000001</v>
      </c>
      <c r="D58" s="47"/>
    </row>
    <row r="59" spans="1:4" x14ac:dyDescent="0.2">
      <c r="B59" s="48"/>
      <c r="C59" s="10"/>
      <c r="D59" s="11"/>
    </row>
    <row r="60" spans="1:4" x14ac:dyDescent="0.2">
      <c r="B60" s="49"/>
      <c r="C60" s="3"/>
      <c r="D60" s="10"/>
    </row>
    <row r="61" spans="1:4" x14ac:dyDescent="0.2">
      <c r="A61" s="50" t="s">
        <v>40</v>
      </c>
      <c r="B61" s="51">
        <f>ROUND((B24/B34),1)</f>
        <v>1</v>
      </c>
      <c r="C61" s="66">
        <f>ROUND((B24/C34),1)</f>
        <v>1.2</v>
      </c>
      <c r="D61" s="10"/>
    </row>
    <row r="62" spans="1:4" x14ac:dyDescent="0.2">
      <c r="A62" s="50" t="s">
        <v>41</v>
      </c>
      <c r="B62" s="51">
        <f>ROUND((B24/B36),1)</f>
        <v>2.9</v>
      </c>
      <c r="C62" s="66">
        <f>ROUND((B24/C36),1)</f>
        <v>3.2</v>
      </c>
      <c r="D62" s="10"/>
    </row>
    <row r="63" spans="1:4" x14ac:dyDescent="0.2">
      <c r="A63" s="50" t="s">
        <v>42</v>
      </c>
      <c r="B63" s="51">
        <f>ROUND((B24/B58),1)</f>
        <v>2.9</v>
      </c>
      <c r="C63" s="66">
        <f>ROUND((B24/C58),1)</f>
        <v>3.2</v>
      </c>
      <c r="D63" s="10"/>
    </row>
    <row r="64" spans="1:4" ht="17" thickBot="1" x14ac:dyDescent="0.25">
      <c r="B64" s="54"/>
    </row>
    <row r="66" spans="1:4" x14ac:dyDescent="0.2">
      <c r="A66" s="7" t="s">
        <v>43</v>
      </c>
      <c r="B66" s="8"/>
      <c r="C66" s="8"/>
      <c r="D66" s="9"/>
    </row>
    <row r="67" spans="1:4" x14ac:dyDescent="0.2">
      <c r="D67" s="10"/>
    </row>
    <row r="68" spans="1:4" x14ac:dyDescent="0.2">
      <c r="A68" s="14" t="s">
        <v>58</v>
      </c>
    </row>
    <row r="69" spans="1:4" x14ac:dyDescent="0.2">
      <c r="A69" s="14" t="s">
        <v>59</v>
      </c>
    </row>
    <row r="70" spans="1:4" x14ac:dyDescent="0.2">
      <c r="A70" s="14" t="s">
        <v>60</v>
      </c>
    </row>
    <row r="71" spans="1:4" x14ac:dyDescent="0.2">
      <c r="A71" t="s">
        <v>61</v>
      </c>
    </row>
    <row r="72" spans="1:4" x14ac:dyDescent="0.2">
      <c r="A72" s="14" t="s">
        <v>62</v>
      </c>
    </row>
    <row r="73" spans="1:4" x14ac:dyDescent="0.2">
      <c r="D73" s="11"/>
    </row>
    <row r="74" spans="1:4" x14ac:dyDescent="0.2">
      <c r="A74" s="55"/>
      <c r="B74" s="55"/>
      <c r="C74" s="55"/>
      <c r="D74" s="9"/>
    </row>
    <row r="75" spans="1:4" x14ac:dyDescent="0.2">
      <c r="D75" s="56"/>
    </row>
    <row r="76" spans="1:4" x14ac:dyDescent="0.2">
      <c r="D76" s="56"/>
    </row>
    <row r="77" spans="1:4" x14ac:dyDescent="0.2">
      <c r="B77" s="3" t="s">
        <v>3</v>
      </c>
      <c r="C77" s="3"/>
    </row>
    <row r="78" spans="1:4" x14ac:dyDescent="0.2">
      <c r="B78" s="3"/>
      <c r="C78" s="3"/>
    </row>
    <row r="79" spans="1:4" x14ac:dyDescent="0.2">
      <c r="B79" s="5" t="s">
        <v>5</v>
      </c>
      <c r="C79" s="5"/>
    </row>
    <row r="80" spans="1:4" x14ac:dyDescent="0.2">
      <c r="B80" s="5"/>
      <c r="C80" s="5"/>
    </row>
    <row r="81" spans="1:10" x14ac:dyDescent="0.2">
      <c r="B81" s="57">
        <v>45028</v>
      </c>
      <c r="C81" s="57"/>
    </row>
    <row r="82" spans="1:10" x14ac:dyDescent="0.2">
      <c r="A82" s="2" t="s">
        <v>23</v>
      </c>
      <c r="B82" s="5"/>
      <c r="C82" s="5"/>
    </row>
    <row r="83" spans="1:10" x14ac:dyDescent="0.2">
      <c r="A83" s="58"/>
      <c r="B83" s="5"/>
      <c r="C83" s="5"/>
    </row>
    <row r="85" spans="1:10" ht="17" x14ac:dyDescent="0.2">
      <c r="A85" s="14" t="s">
        <v>63</v>
      </c>
      <c r="B85" s="15">
        <v>389</v>
      </c>
      <c r="C85" s="15"/>
      <c r="D85" s="16" t="s">
        <v>54</v>
      </c>
    </row>
    <row r="86" spans="1:10" x14ac:dyDescent="0.2">
      <c r="A86" s="14" t="s">
        <v>49</v>
      </c>
      <c r="B86" s="15"/>
      <c r="C86" s="15"/>
      <c r="D86" s="16"/>
    </row>
    <row r="87" spans="1:10" x14ac:dyDescent="0.2">
      <c r="A87" t="s">
        <v>50</v>
      </c>
      <c r="B87" s="42"/>
      <c r="C87" s="59"/>
      <c r="D87" s="16"/>
    </row>
    <row r="88" spans="1:10" x14ac:dyDescent="0.2">
      <c r="A88" s="2" t="s">
        <v>13</v>
      </c>
      <c r="B88" s="60">
        <f>SUM(B85:B87)</f>
        <v>389</v>
      </c>
      <c r="C88" s="60"/>
    </row>
    <row r="91" spans="1:10" x14ac:dyDescent="0.2">
      <c r="A91" s="61" t="s">
        <v>51</v>
      </c>
    </row>
    <row r="92" spans="1:10" x14ac:dyDescent="0.2">
      <c r="E92" s="2" t="str">
        <f>B1</f>
        <v>Track Access Productions Limited</v>
      </c>
    </row>
    <row r="93" spans="1:10" x14ac:dyDescent="0.2">
      <c r="E93" s="2" t="s">
        <v>64</v>
      </c>
    </row>
    <row r="95" spans="1:10" x14ac:dyDescent="0.2">
      <c r="G95" s="5" t="s">
        <v>3</v>
      </c>
      <c r="H95" s="5" t="s">
        <v>3</v>
      </c>
      <c r="I95" s="16"/>
      <c r="J95" s="16"/>
    </row>
    <row r="96" spans="1:10" x14ac:dyDescent="0.2">
      <c r="G96" s="67" t="s">
        <v>5</v>
      </c>
      <c r="H96" s="67" t="s">
        <v>5</v>
      </c>
    </row>
    <row r="98" spans="2:9" x14ac:dyDescent="0.2">
      <c r="B98" s="68"/>
      <c r="C98" s="68"/>
      <c r="E98" t="s">
        <v>65</v>
      </c>
      <c r="G98" s="27">
        <v>45016</v>
      </c>
      <c r="H98" s="27">
        <v>44651</v>
      </c>
    </row>
    <row r="99" spans="2:9" x14ac:dyDescent="0.2">
      <c r="B99" s="68"/>
      <c r="C99" s="68"/>
      <c r="E99" t="s">
        <v>66</v>
      </c>
      <c r="G99" s="69">
        <f>3103/1000</f>
        <v>3.1030000000000002</v>
      </c>
      <c r="H99" s="69">
        <f>4272/1000</f>
        <v>4.2720000000000002</v>
      </c>
    </row>
    <row r="100" spans="2:9" x14ac:dyDescent="0.2">
      <c r="E100" t="s">
        <v>67</v>
      </c>
      <c r="G100" s="70">
        <f>1522/1000</f>
        <v>1.522</v>
      </c>
      <c r="H100" s="70">
        <f>3103/1000</f>
        <v>3.1030000000000002</v>
      </c>
    </row>
    <row r="101" spans="2:9" x14ac:dyDescent="0.2">
      <c r="E101" t="s">
        <v>68</v>
      </c>
      <c r="G101" s="70">
        <f>(G99+G100)/2</f>
        <v>2.3125</v>
      </c>
      <c r="H101" s="70">
        <f>(H99+H100)/2</f>
        <v>3.6875</v>
      </c>
    </row>
    <row r="102" spans="2:9" ht="34" x14ac:dyDescent="0.2">
      <c r="E102" s="71" t="s">
        <v>69</v>
      </c>
      <c r="F102" s="72">
        <v>0.2</v>
      </c>
      <c r="G102" s="73"/>
      <c r="H102" s="73"/>
      <c r="I102" s="74" t="s">
        <v>70</v>
      </c>
    </row>
    <row r="103" spans="2:9" x14ac:dyDescent="0.2">
      <c r="E103" s="2" t="s">
        <v>71</v>
      </c>
      <c r="F103" s="2"/>
      <c r="G103" s="75">
        <f>G101*F102</f>
        <v>0.46250000000000002</v>
      </c>
      <c r="H103" s="75">
        <f>H101*F102</f>
        <v>0.73750000000000004</v>
      </c>
    </row>
    <row r="105" spans="2:9" x14ac:dyDescent="0.2">
      <c r="E105" s="2" t="s">
        <v>20</v>
      </c>
    </row>
    <row r="106" spans="2:9" x14ac:dyDescent="0.2">
      <c r="E106" s="14" t="s">
        <v>58</v>
      </c>
    </row>
    <row r="107" spans="2:9" x14ac:dyDescent="0.2">
      <c r="E107" s="14" t="s">
        <v>59</v>
      </c>
    </row>
    <row r="109" spans="2:9" x14ac:dyDescent="0.2">
      <c r="E109" s="61" t="s">
        <v>51</v>
      </c>
    </row>
  </sheetData>
  <sheetProtection algorithmName="SHA-512" hashValue="aDXVJ+/gh2IL6PnaiMny1BwOwXYu0Rwe+wIiNDGv5ESrbmxyMvXqOkBpK7dVfi8WMlz6hiOOHvyzdV3gqS+XeQ==" saltValue="Vspbly0uIZDkJtcutIuhgg==" spinCount="100000" sheet="1" objects="1" scenarios="1"/>
  <pageMargins left="0.7" right="0.7" top="0.75" bottom="0.75" header="0.3" footer="0.3"/>
  <pageSetup paperSize="9" scale="32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07D81-1ED8-A54E-B908-DE7F2BF4FB7B}">
  <sheetPr>
    <pageSetUpPr fitToPage="1"/>
  </sheetPr>
  <dimension ref="A1:J94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72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45048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17" x14ac:dyDescent="0.2">
      <c r="A12" s="14" t="s">
        <v>53</v>
      </c>
      <c r="B12" s="15">
        <v>4990</v>
      </c>
      <c r="C12" s="15"/>
      <c r="D12" s="16" t="s">
        <v>73</v>
      </c>
    </row>
    <row r="13" spans="1:4" x14ac:dyDescent="0.2">
      <c r="A13" s="14"/>
      <c r="B13" s="15"/>
      <c r="C13" s="15"/>
      <c r="D13" s="16"/>
    </row>
    <row r="14" spans="1:4" x14ac:dyDescent="0.2">
      <c r="A14" s="14"/>
      <c r="B14" s="15"/>
      <c r="C14" s="15"/>
      <c r="D14" s="16"/>
    </row>
    <row r="15" spans="1:4" x14ac:dyDescent="0.2">
      <c r="A15" s="19" t="s">
        <v>12</v>
      </c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ht="34" x14ac:dyDescent="0.2">
      <c r="A17" s="14" t="s">
        <v>74</v>
      </c>
      <c r="B17" s="15">
        <f>-B83</f>
        <v>12862</v>
      </c>
      <c r="C17" s="15"/>
      <c r="D17" s="16" t="s">
        <v>75</v>
      </c>
    </row>
    <row r="18" spans="1:4" x14ac:dyDescent="0.2">
      <c r="A18" s="14"/>
      <c r="B18" s="15"/>
      <c r="C18" s="15"/>
      <c r="D18" s="16"/>
    </row>
    <row r="19" spans="1:4" x14ac:dyDescent="0.2">
      <c r="A19" s="4"/>
      <c r="B19" s="10"/>
      <c r="C19" s="10"/>
    </row>
    <row r="20" spans="1:4" x14ac:dyDescent="0.2">
      <c r="A20" s="20" t="s">
        <v>14</v>
      </c>
      <c r="B20" s="21">
        <f>B12-B83</f>
        <v>17852</v>
      </c>
      <c r="C20" s="21"/>
      <c r="D20" s="22"/>
    </row>
    <row r="21" spans="1:4" x14ac:dyDescent="0.2">
      <c r="A21" s="2"/>
    </row>
    <row r="22" spans="1:4" x14ac:dyDescent="0.2">
      <c r="A22" s="2"/>
    </row>
    <row r="23" spans="1:4" x14ac:dyDescent="0.2">
      <c r="A23" s="7" t="s">
        <v>15</v>
      </c>
      <c r="B23" s="7"/>
      <c r="C23" s="7"/>
      <c r="D23" s="23"/>
    </row>
    <row r="24" spans="1:4" x14ac:dyDescent="0.2">
      <c r="A24" s="2" t="s">
        <v>16</v>
      </c>
      <c r="B24" s="3"/>
      <c r="C24" s="3"/>
      <c r="D24" s="24"/>
    </row>
    <row r="25" spans="1:4" ht="48" x14ac:dyDescent="0.2">
      <c r="A25" s="76">
        <v>45230</v>
      </c>
      <c r="B25" s="77" t="s">
        <v>17</v>
      </c>
      <c r="C25" s="78" t="s">
        <v>76</v>
      </c>
      <c r="D25" s="28"/>
    </row>
    <row r="26" spans="1:4" x14ac:dyDescent="0.2">
      <c r="A26" s="13"/>
      <c r="B26" s="64"/>
      <c r="C26" s="79" t="s">
        <v>77</v>
      </c>
      <c r="D26" s="28"/>
    </row>
    <row r="27" spans="1:4" x14ac:dyDescent="0.2">
      <c r="A27" s="13"/>
      <c r="B27" s="64"/>
      <c r="C27" s="79"/>
      <c r="D27" s="28"/>
    </row>
    <row r="28" spans="1:4" x14ac:dyDescent="0.2">
      <c r="A28" s="2" t="s">
        <v>23</v>
      </c>
      <c r="B28" s="28"/>
      <c r="C28" s="28"/>
      <c r="D28" s="28"/>
    </row>
    <row r="29" spans="1:4" x14ac:dyDescent="0.2">
      <c r="A29" s="36"/>
      <c r="B29" s="28"/>
      <c r="C29" s="28"/>
      <c r="D29" s="36"/>
    </row>
    <row r="30" spans="1:4" x14ac:dyDescent="0.2">
      <c r="A30" s="13"/>
      <c r="B30" s="28"/>
      <c r="C30" s="28"/>
      <c r="D30" s="28"/>
    </row>
    <row r="31" spans="1:4" ht="17" x14ac:dyDescent="0.2">
      <c r="A31" s="14" t="s">
        <v>24</v>
      </c>
      <c r="B31" s="38">
        <f>C31/(183/365)</f>
        <v>8428.907103825135</v>
      </c>
      <c r="C31" s="38">
        <v>4226</v>
      </c>
      <c r="D31" s="16" t="s">
        <v>73</v>
      </c>
    </row>
    <row r="32" spans="1:4" x14ac:dyDescent="0.2">
      <c r="A32" s="14" t="s">
        <v>25</v>
      </c>
      <c r="B32" s="38"/>
      <c r="C32" s="38"/>
      <c r="D32" s="16"/>
    </row>
    <row r="33" spans="1:4" ht="34" x14ac:dyDescent="0.2">
      <c r="A33" s="1" t="s">
        <v>26</v>
      </c>
      <c r="B33" s="38">
        <f>C33/(183/365)</f>
        <v>504.61748633879779</v>
      </c>
      <c r="C33" s="38">
        <v>253</v>
      </c>
      <c r="D33" s="16" t="s">
        <v>78</v>
      </c>
    </row>
    <row r="34" spans="1:4" x14ac:dyDescent="0.2">
      <c r="A34" s="14"/>
      <c r="B34" s="38"/>
      <c r="C34" s="38"/>
      <c r="D34" s="11"/>
    </row>
    <row r="35" spans="1:4" x14ac:dyDescent="0.2">
      <c r="A35" s="1" t="s">
        <v>27</v>
      </c>
      <c r="B35" s="80"/>
      <c r="C35" s="38"/>
      <c r="D35" s="11"/>
    </row>
    <row r="36" spans="1:4" x14ac:dyDescent="0.2">
      <c r="A36" s="14"/>
      <c r="B36" s="80"/>
      <c r="C36" s="38"/>
      <c r="D36" s="11"/>
    </row>
    <row r="37" spans="1:4" x14ac:dyDescent="0.2">
      <c r="A37" s="14" t="s">
        <v>28</v>
      </c>
      <c r="B37" s="38"/>
      <c r="C37" s="38"/>
      <c r="D37" s="16"/>
    </row>
    <row r="38" spans="1:4" x14ac:dyDescent="0.2">
      <c r="A38" s="14" t="s">
        <v>29</v>
      </c>
      <c r="B38" s="38"/>
      <c r="C38" s="38"/>
      <c r="D38" s="11"/>
    </row>
    <row r="39" spans="1:4" x14ac:dyDescent="0.2">
      <c r="A39" s="14"/>
      <c r="B39" s="38"/>
      <c r="C39" s="38"/>
      <c r="D39" s="11"/>
    </row>
    <row r="40" spans="1:4" x14ac:dyDescent="0.2">
      <c r="A40" s="14" t="s">
        <v>30</v>
      </c>
      <c r="B40" s="38"/>
      <c r="C40" s="38"/>
      <c r="D40" s="11"/>
    </row>
    <row r="41" spans="1:4" x14ac:dyDescent="0.2">
      <c r="A41" s="14" t="s">
        <v>31</v>
      </c>
      <c r="B41" s="38"/>
      <c r="C41" s="38"/>
      <c r="D41" s="16"/>
    </row>
    <row r="42" spans="1:4" x14ac:dyDescent="0.2">
      <c r="A42" s="14" t="s">
        <v>32</v>
      </c>
      <c r="B42" s="38"/>
      <c r="C42" s="38"/>
      <c r="D42" s="11"/>
    </row>
    <row r="43" spans="1:4" x14ac:dyDescent="0.2">
      <c r="A43" s="14" t="s">
        <v>33</v>
      </c>
      <c r="B43" s="38"/>
      <c r="C43" s="38"/>
      <c r="D43" s="11"/>
    </row>
    <row r="44" spans="1:4" x14ac:dyDescent="0.2">
      <c r="A44" s="14"/>
      <c r="B44" s="38"/>
      <c r="C44" s="38"/>
      <c r="D44" s="11"/>
    </row>
    <row r="45" spans="1:4" x14ac:dyDescent="0.2">
      <c r="A45" s="14" t="s">
        <v>34</v>
      </c>
      <c r="B45" s="38"/>
      <c r="C45" s="38"/>
      <c r="D45" s="16"/>
    </row>
    <row r="46" spans="1:4" x14ac:dyDescent="0.2">
      <c r="A46" s="14" t="s">
        <v>35</v>
      </c>
      <c r="B46" s="38"/>
      <c r="C46" s="38"/>
      <c r="D46" s="11"/>
    </row>
    <row r="47" spans="1:4" x14ac:dyDescent="0.2">
      <c r="A47" s="14" t="s">
        <v>36</v>
      </c>
      <c r="B47" s="38"/>
      <c r="C47" s="38"/>
      <c r="D47" s="16"/>
    </row>
    <row r="48" spans="1:4" x14ac:dyDescent="0.2">
      <c r="A48" s="14" t="s">
        <v>37</v>
      </c>
      <c r="B48" s="38"/>
      <c r="C48" s="38"/>
      <c r="D48" s="16"/>
    </row>
    <row r="49" spans="1:4" x14ac:dyDescent="0.2">
      <c r="A49" s="14"/>
      <c r="B49" s="38"/>
      <c r="C49" s="38"/>
      <c r="D49" s="11"/>
    </row>
    <row r="50" spans="1:4" ht="34" x14ac:dyDescent="0.2">
      <c r="A50" s="14" t="s">
        <v>38</v>
      </c>
      <c r="B50" s="38">
        <v>2601.5320000000002</v>
      </c>
      <c r="C50" s="38"/>
      <c r="D50" s="16" t="s">
        <v>79</v>
      </c>
    </row>
    <row r="51" spans="1:4" x14ac:dyDescent="0.2">
      <c r="A51" s="14"/>
      <c r="B51" s="38"/>
      <c r="C51" s="38"/>
      <c r="D51" s="11"/>
    </row>
    <row r="52" spans="1:4" x14ac:dyDescent="0.2">
      <c r="A52" s="14" t="s">
        <v>39</v>
      </c>
      <c r="B52" s="38">
        <f>SUM(B37:B50)</f>
        <v>2601.5320000000002</v>
      </c>
      <c r="C52" s="38"/>
      <c r="D52" s="11"/>
    </row>
    <row r="53" spans="1:4" x14ac:dyDescent="0.2">
      <c r="A53" s="40"/>
      <c r="B53" s="42"/>
      <c r="C53" s="42"/>
      <c r="D53" s="43"/>
    </row>
    <row r="54" spans="1:4" x14ac:dyDescent="0.2">
      <c r="A54" s="44" t="s">
        <v>15</v>
      </c>
      <c r="B54" s="46">
        <f>B33+B52</f>
        <v>3106.1494863387979</v>
      </c>
      <c r="C54" s="46"/>
      <c r="D54" s="47"/>
    </row>
    <row r="55" spans="1:4" x14ac:dyDescent="0.2">
      <c r="B55" s="10"/>
      <c r="C55" s="10"/>
      <c r="D55" s="11"/>
    </row>
    <row r="56" spans="1:4" x14ac:dyDescent="0.2">
      <c r="B56" s="3"/>
      <c r="C56" s="3"/>
      <c r="D56" s="10"/>
    </row>
    <row r="57" spans="1:4" x14ac:dyDescent="0.2">
      <c r="A57" s="50" t="s">
        <v>40</v>
      </c>
      <c r="B57" s="53">
        <f>ROUND((B20/B31),1)</f>
        <v>2.1</v>
      </c>
      <c r="C57" s="52"/>
      <c r="D57" s="10"/>
    </row>
    <row r="58" spans="1:4" x14ac:dyDescent="0.2">
      <c r="A58" s="50" t="s">
        <v>41</v>
      </c>
      <c r="B58" s="53">
        <f>ROUND((B20/B33),1)</f>
        <v>35.4</v>
      </c>
      <c r="C58" s="52"/>
      <c r="D58" s="10"/>
    </row>
    <row r="59" spans="1:4" x14ac:dyDescent="0.2">
      <c r="A59" s="50" t="s">
        <v>42</v>
      </c>
      <c r="B59" s="53">
        <f>ROUND((B20/B54),1)</f>
        <v>5.7</v>
      </c>
      <c r="C59" s="52"/>
      <c r="D59" s="10"/>
    </row>
    <row r="62" spans="1:4" x14ac:dyDescent="0.2">
      <c r="A62" s="7" t="s">
        <v>43</v>
      </c>
      <c r="B62" s="8"/>
      <c r="C62" s="8"/>
      <c r="D62" s="9"/>
    </row>
    <row r="63" spans="1:4" x14ac:dyDescent="0.2">
      <c r="D63" s="10"/>
    </row>
    <row r="64" spans="1:4" x14ac:dyDescent="0.2">
      <c r="A64" s="14" t="s">
        <v>80</v>
      </c>
    </row>
    <row r="65" spans="1:4" x14ac:dyDescent="0.2">
      <c r="A65" s="14" t="s">
        <v>81</v>
      </c>
    </row>
    <row r="66" spans="1:4" x14ac:dyDescent="0.2">
      <c r="A66" t="s">
        <v>82</v>
      </c>
    </row>
    <row r="67" spans="1:4" x14ac:dyDescent="0.2">
      <c r="A67" t="s">
        <v>83</v>
      </c>
    </row>
    <row r="68" spans="1:4" x14ac:dyDescent="0.2">
      <c r="D68" s="11"/>
    </row>
    <row r="69" spans="1:4" x14ac:dyDescent="0.2">
      <c r="A69" s="55"/>
      <c r="B69" s="55"/>
      <c r="C69" s="55"/>
      <c r="D69" s="9"/>
    </row>
    <row r="70" spans="1:4" x14ac:dyDescent="0.2">
      <c r="D70" s="56"/>
    </row>
    <row r="71" spans="1:4" x14ac:dyDescent="0.2">
      <c r="D71" s="56"/>
    </row>
    <row r="72" spans="1:4" x14ac:dyDescent="0.2">
      <c r="B72" s="3" t="s">
        <v>3</v>
      </c>
      <c r="C72" s="3"/>
    </row>
    <row r="73" spans="1:4" x14ac:dyDescent="0.2">
      <c r="B73" s="3"/>
      <c r="C73" s="3"/>
    </row>
    <row r="74" spans="1:4" x14ac:dyDescent="0.2">
      <c r="B74" s="5" t="s">
        <v>5</v>
      </c>
      <c r="C74" s="5"/>
    </row>
    <row r="75" spans="1:4" x14ac:dyDescent="0.2">
      <c r="B75" s="5"/>
      <c r="C75" s="5"/>
    </row>
    <row r="76" spans="1:4" x14ac:dyDescent="0.2">
      <c r="B76" s="57">
        <v>45048</v>
      </c>
      <c r="C76" s="57"/>
    </row>
    <row r="77" spans="1:4" x14ac:dyDescent="0.2">
      <c r="A77" s="2" t="s">
        <v>23</v>
      </c>
      <c r="B77" s="5"/>
      <c r="C77" s="5"/>
    </row>
    <row r="78" spans="1:4" x14ac:dyDescent="0.2">
      <c r="A78" s="58"/>
      <c r="B78" s="5"/>
      <c r="C78" s="5"/>
    </row>
    <row r="80" spans="1:4" ht="17" x14ac:dyDescent="0.2">
      <c r="A80" s="14" t="s">
        <v>48</v>
      </c>
      <c r="B80" s="15">
        <v>939</v>
      </c>
      <c r="C80" s="15"/>
      <c r="D80" s="16" t="s">
        <v>73</v>
      </c>
    </row>
    <row r="81" spans="1:10" ht="17" x14ac:dyDescent="0.2">
      <c r="A81" s="14" t="s">
        <v>84</v>
      </c>
      <c r="B81" s="15">
        <v>-391</v>
      </c>
      <c r="C81" s="15"/>
      <c r="D81" s="16" t="s">
        <v>73</v>
      </c>
    </row>
    <row r="82" spans="1:10" ht="17" x14ac:dyDescent="0.2">
      <c r="A82" t="s">
        <v>50</v>
      </c>
      <c r="B82" s="42">
        <v>-13410</v>
      </c>
      <c r="C82" s="59"/>
      <c r="D82" s="16" t="s">
        <v>73</v>
      </c>
    </row>
    <row r="83" spans="1:10" x14ac:dyDescent="0.2">
      <c r="A83" s="2" t="s">
        <v>74</v>
      </c>
      <c r="B83" s="60">
        <f>SUM(B80:B82)</f>
        <v>-12862</v>
      </c>
      <c r="C83" s="60"/>
    </row>
    <row r="86" spans="1:10" x14ac:dyDescent="0.2">
      <c r="A86" s="61" t="s">
        <v>51</v>
      </c>
    </row>
    <row r="90" spans="1:10" x14ac:dyDescent="0.2">
      <c r="F90" s="16"/>
      <c r="G90" s="16"/>
      <c r="H90" s="16"/>
      <c r="I90" s="16"/>
      <c r="J90" s="16"/>
    </row>
    <row r="93" spans="1:10" x14ac:dyDescent="0.2">
      <c r="B93" s="68"/>
      <c r="C93" s="68"/>
    </row>
    <row r="94" spans="1:10" x14ac:dyDescent="0.2">
      <c r="B94" s="68"/>
      <c r="C94" s="68"/>
    </row>
  </sheetData>
  <sheetProtection algorithmName="SHA-512" hashValue="aOjrF9RDZCgCca5abZ2gQA5X7gSZFprdlcw8wtVUhELyGwgQwm95pkUv4Dd+HHZD6ViALP/5pS9d1SO3KPuE9Q==" saltValue="XsDaZALc6SKrN9EXyFlO2A==" spinCount="100000" sheet="1" objects="1" scenarios="1"/>
  <pageMargins left="0.7" right="0.7" top="0.75" bottom="0.75" header="0.3" footer="0.3"/>
  <pageSetup paperSize="9" scale="53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29B85-8833-3B43-83BA-C5E097CD6CD6}">
  <sheetPr>
    <pageSetUpPr fitToPage="1"/>
  </sheetPr>
  <dimension ref="A1:J93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12.6640625" hidden="1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85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45068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34" x14ac:dyDescent="0.2">
      <c r="A12" s="14" t="s">
        <v>8</v>
      </c>
      <c r="B12" s="15">
        <v>3460</v>
      </c>
      <c r="C12" s="15"/>
      <c r="D12" s="16" t="s">
        <v>86</v>
      </c>
    </row>
    <row r="13" spans="1:4" x14ac:dyDescent="0.2">
      <c r="A13" s="14"/>
      <c r="B13" s="15"/>
      <c r="C13" s="15"/>
      <c r="D13" s="16"/>
    </row>
    <row r="14" spans="1:4" x14ac:dyDescent="0.2">
      <c r="A14" s="14"/>
      <c r="B14" s="15"/>
      <c r="C14" s="15"/>
      <c r="D14" s="16"/>
    </row>
    <row r="15" spans="1:4" hidden="1" x14ac:dyDescent="0.2">
      <c r="A15" s="19" t="s">
        <v>12</v>
      </c>
      <c r="B15" s="15"/>
      <c r="C15" s="15"/>
      <c r="D15" s="16"/>
    </row>
    <row r="16" spans="1:4" hidden="1" x14ac:dyDescent="0.2">
      <c r="A16" s="14"/>
      <c r="B16" s="15"/>
      <c r="C16" s="15"/>
      <c r="D16" s="16"/>
    </row>
    <row r="17" spans="1:4" hidden="1" x14ac:dyDescent="0.2">
      <c r="A17" s="14"/>
      <c r="B17" s="15"/>
      <c r="C17" s="15"/>
      <c r="D17" s="16"/>
    </row>
    <row r="18" spans="1:4" hidden="1" x14ac:dyDescent="0.2">
      <c r="A18" s="14"/>
      <c r="B18" s="15"/>
      <c r="C18" s="15"/>
      <c r="D18" s="16"/>
    </row>
    <row r="19" spans="1:4" x14ac:dyDescent="0.2">
      <c r="A19" s="4"/>
      <c r="B19" s="10"/>
      <c r="C19" s="10"/>
    </row>
    <row r="20" spans="1:4" x14ac:dyDescent="0.2">
      <c r="A20" s="20" t="s">
        <v>14</v>
      </c>
      <c r="B20" s="21">
        <f>B12-B94</f>
        <v>3460</v>
      </c>
      <c r="C20" s="21"/>
      <c r="D20" s="22"/>
    </row>
    <row r="21" spans="1:4" x14ac:dyDescent="0.2">
      <c r="A21" s="2"/>
    </row>
    <row r="22" spans="1:4" x14ac:dyDescent="0.2">
      <c r="A22" s="2"/>
    </row>
    <row r="23" spans="1:4" x14ac:dyDescent="0.2">
      <c r="A23" s="7" t="s">
        <v>15</v>
      </c>
      <c r="B23" s="7"/>
      <c r="C23" s="7"/>
      <c r="D23" s="23"/>
    </row>
    <row r="24" spans="1:4" x14ac:dyDescent="0.2">
      <c r="B24" s="3"/>
      <c r="C24" s="3"/>
      <c r="D24" s="24"/>
    </row>
    <row r="25" spans="1:4" x14ac:dyDescent="0.2">
      <c r="A25" s="2" t="s">
        <v>16</v>
      </c>
      <c r="B25" s="27">
        <v>44620</v>
      </c>
      <c r="C25" s="27">
        <v>44255</v>
      </c>
      <c r="D25" s="28"/>
    </row>
    <row r="26" spans="1:4" x14ac:dyDescent="0.2">
      <c r="A26" s="13"/>
      <c r="B26" s="64"/>
      <c r="C26" s="64"/>
      <c r="D26" s="28"/>
    </row>
    <row r="27" spans="1:4" x14ac:dyDescent="0.2">
      <c r="A27" s="2" t="s">
        <v>23</v>
      </c>
      <c r="B27" s="28"/>
      <c r="C27" s="28"/>
      <c r="D27" s="28"/>
    </row>
    <row r="28" spans="1:4" x14ac:dyDescent="0.2">
      <c r="A28" s="36"/>
      <c r="B28" s="28"/>
      <c r="C28" s="28"/>
      <c r="D28" s="36"/>
    </row>
    <row r="29" spans="1:4" x14ac:dyDescent="0.2">
      <c r="A29" s="13"/>
      <c r="B29" s="28"/>
      <c r="C29" s="28"/>
      <c r="D29" s="28"/>
    </row>
    <row r="30" spans="1:4" ht="17" x14ac:dyDescent="0.2">
      <c r="A30" s="14" t="s">
        <v>24</v>
      </c>
      <c r="B30" s="38">
        <v>10480.449000000001</v>
      </c>
      <c r="C30" s="38">
        <v>11720.66</v>
      </c>
      <c r="D30" s="16" t="s">
        <v>87</v>
      </c>
    </row>
    <row r="31" spans="1:4" x14ac:dyDescent="0.2">
      <c r="A31" s="14" t="s">
        <v>25</v>
      </c>
      <c r="B31" s="38"/>
      <c r="C31" s="38"/>
      <c r="D31" s="16"/>
    </row>
    <row r="32" spans="1:4" ht="17" x14ac:dyDescent="0.2">
      <c r="A32" s="1" t="s">
        <v>26</v>
      </c>
      <c r="B32" s="38">
        <v>-659.77300000000002</v>
      </c>
      <c r="C32" s="38">
        <v>-2366.424</v>
      </c>
      <c r="D32" s="16" t="s">
        <v>87</v>
      </c>
    </row>
    <row r="33" spans="1:4" x14ac:dyDescent="0.2">
      <c r="A33" s="14"/>
      <c r="B33" s="38"/>
      <c r="C33" s="38"/>
      <c r="D33" s="11"/>
    </row>
    <row r="34" spans="1:4" x14ac:dyDescent="0.2">
      <c r="A34" s="1" t="s">
        <v>27</v>
      </c>
      <c r="B34" s="38"/>
      <c r="C34" s="38"/>
      <c r="D34" s="11"/>
    </row>
    <row r="35" spans="1:4" x14ac:dyDescent="0.2">
      <c r="A35" s="14"/>
      <c r="B35" s="38"/>
      <c r="C35" s="38"/>
      <c r="D35" s="11"/>
    </row>
    <row r="36" spans="1:4" x14ac:dyDescent="0.2">
      <c r="A36" s="14" t="s">
        <v>28</v>
      </c>
      <c r="B36" s="38"/>
      <c r="C36" s="38"/>
      <c r="D36" s="16"/>
    </row>
    <row r="37" spans="1:4" x14ac:dyDescent="0.2">
      <c r="A37" s="14" t="s">
        <v>29</v>
      </c>
      <c r="B37" s="38"/>
      <c r="C37" s="38"/>
      <c r="D37" s="11"/>
    </row>
    <row r="38" spans="1:4" x14ac:dyDescent="0.2">
      <c r="A38" s="14"/>
      <c r="B38" s="38"/>
      <c r="C38" s="38"/>
      <c r="D38" s="11"/>
    </row>
    <row r="39" spans="1:4" x14ac:dyDescent="0.2">
      <c r="A39" s="14" t="s">
        <v>30</v>
      </c>
      <c r="B39" s="38"/>
      <c r="C39" s="38"/>
      <c r="D39" s="11"/>
    </row>
    <row r="40" spans="1:4" x14ac:dyDescent="0.2">
      <c r="A40" s="14" t="s">
        <v>31</v>
      </c>
      <c r="B40" s="38"/>
      <c r="C40" s="38"/>
      <c r="D40" s="16"/>
    </row>
    <row r="41" spans="1:4" x14ac:dyDescent="0.2">
      <c r="A41" s="14" t="s">
        <v>32</v>
      </c>
      <c r="B41" s="38"/>
      <c r="C41" s="38"/>
      <c r="D41" s="11"/>
    </row>
    <row r="42" spans="1:4" x14ac:dyDescent="0.2">
      <c r="A42" s="14" t="s">
        <v>33</v>
      </c>
      <c r="B42" s="38"/>
      <c r="C42" s="38"/>
      <c r="D42" s="11"/>
    </row>
    <row r="43" spans="1:4" x14ac:dyDescent="0.2">
      <c r="A43" s="14"/>
      <c r="B43" s="38"/>
      <c r="C43" s="38"/>
      <c r="D43" s="11"/>
    </row>
    <row r="44" spans="1:4" x14ac:dyDescent="0.2">
      <c r="A44" s="14" t="s">
        <v>34</v>
      </c>
      <c r="B44" s="38"/>
      <c r="C44" s="38"/>
      <c r="D44" s="16"/>
    </row>
    <row r="45" spans="1:4" x14ac:dyDescent="0.2">
      <c r="A45" s="14" t="s">
        <v>35</v>
      </c>
      <c r="B45" s="38"/>
      <c r="C45" s="38"/>
      <c r="D45" s="11"/>
    </row>
    <row r="46" spans="1:4" x14ac:dyDescent="0.2">
      <c r="A46" s="14" t="s">
        <v>36</v>
      </c>
      <c r="B46" s="38"/>
      <c r="C46" s="38"/>
      <c r="D46" s="16"/>
    </row>
    <row r="47" spans="1:4" x14ac:dyDescent="0.2">
      <c r="A47" s="14" t="s">
        <v>37</v>
      </c>
      <c r="B47" s="38"/>
      <c r="C47" s="38"/>
      <c r="D47" s="16"/>
    </row>
    <row r="48" spans="1:4" x14ac:dyDescent="0.2">
      <c r="A48" s="14"/>
      <c r="B48" s="38"/>
      <c r="C48" s="38"/>
      <c r="D48" s="11"/>
    </row>
    <row r="49" spans="1:4" ht="17" x14ac:dyDescent="0.2">
      <c r="A49" s="14" t="s">
        <v>38</v>
      </c>
      <c r="B49" s="38">
        <v>978.50099999999998</v>
      </c>
      <c r="C49" s="38">
        <v>1018.035</v>
      </c>
      <c r="D49" s="16" t="s">
        <v>87</v>
      </c>
    </row>
    <row r="50" spans="1:4" x14ac:dyDescent="0.2">
      <c r="A50" s="14"/>
      <c r="B50" s="38"/>
      <c r="C50" s="38"/>
      <c r="D50" s="16"/>
    </row>
    <row r="51" spans="1:4" ht="17" x14ac:dyDescent="0.2">
      <c r="A51" s="14" t="s">
        <v>140</v>
      </c>
      <c r="B51" s="38">
        <v>84.084000000000003</v>
      </c>
      <c r="C51" s="38">
        <v>680.66399999999999</v>
      </c>
      <c r="D51" s="16" t="s">
        <v>87</v>
      </c>
    </row>
    <row r="52" spans="1:4" x14ac:dyDescent="0.2">
      <c r="A52" s="14"/>
      <c r="B52" s="38"/>
      <c r="C52" s="38"/>
      <c r="D52" s="16"/>
    </row>
    <row r="53" spans="1:4" x14ac:dyDescent="0.2">
      <c r="A53" s="14"/>
      <c r="B53" s="38"/>
      <c r="C53" s="38"/>
      <c r="D53" s="11"/>
    </row>
    <row r="54" spans="1:4" x14ac:dyDescent="0.2">
      <c r="A54" s="14" t="s">
        <v>39</v>
      </c>
      <c r="B54" s="38">
        <f>SUM(B36:B51)</f>
        <v>1062.585</v>
      </c>
      <c r="C54" s="38">
        <f>SUM(C36:C51)</f>
        <v>1698.6990000000001</v>
      </c>
      <c r="D54" s="11"/>
    </row>
    <row r="55" spans="1:4" x14ac:dyDescent="0.2">
      <c r="A55" s="40"/>
      <c r="B55" s="42"/>
      <c r="C55" s="42"/>
      <c r="D55" s="43"/>
    </row>
    <row r="56" spans="1:4" x14ac:dyDescent="0.2">
      <c r="A56" s="44" t="s">
        <v>15</v>
      </c>
      <c r="B56" s="46">
        <f>B32+B54</f>
        <v>402.81200000000001</v>
      </c>
      <c r="C56" s="46">
        <f>C32+C54</f>
        <v>-667.72499999999991</v>
      </c>
      <c r="D56" s="47"/>
    </row>
    <row r="57" spans="1:4" x14ac:dyDescent="0.2">
      <c r="B57" s="10"/>
      <c r="C57" s="10"/>
      <c r="D57" s="11"/>
    </row>
    <row r="58" spans="1:4" x14ac:dyDescent="0.2">
      <c r="B58" s="3"/>
      <c r="C58" s="3"/>
      <c r="D58" s="10"/>
    </row>
    <row r="59" spans="1:4" x14ac:dyDescent="0.2">
      <c r="A59" s="50" t="s">
        <v>40</v>
      </c>
      <c r="B59" s="53">
        <f>ROUND((B20/B30),1)</f>
        <v>0.3</v>
      </c>
      <c r="C59" s="53">
        <f>ROUND((B20/C30),1)</f>
        <v>0.3</v>
      </c>
      <c r="D59" s="10"/>
    </row>
    <row r="60" spans="1:4" x14ac:dyDescent="0.2">
      <c r="A60" s="50" t="s">
        <v>41</v>
      </c>
      <c r="B60" s="94" t="s">
        <v>111</v>
      </c>
      <c r="C60" s="53">
        <f>ROUND((B20/C32),1)</f>
        <v>-1.5</v>
      </c>
      <c r="D60" s="10"/>
    </row>
    <row r="61" spans="1:4" x14ac:dyDescent="0.2">
      <c r="A61" s="50" t="s">
        <v>42</v>
      </c>
      <c r="B61" s="53">
        <f>ROUND((B20/B56),1)</f>
        <v>8.6</v>
      </c>
      <c r="C61" s="53">
        <f>ROUND((B20/C56),1)</f>
        <v>-5.2</v>
      </c>
      <c r="D61" s="10"/>
    </row>
    <row r="64" spans="1:4" x14ac:dyDescent="0.2">
      <c r="A64" s="7" t="s">
        <v>43</v>
      </c>
      <c r="B64" s="8"/>
      <c r="C64" s="8"/>
      <c r="D64" s="9"/>
    </row>
    <row r="65" spans="1:4" x14ac:dyDescent="0.2">
      <c r="D65" s="10"/>
    </row>
    <row r="66" spans="1:4" x14ac:dyDescent="0.2">
      <c r="A66" s="14" t="s">
        <v>88</v>
      </c>
    </row>
    <row r="67" spans="1:4" x14ac:dyDescent="0.2">
      <c r="A67" s="14" t="s">
        <v>89</v>
      </c>
    </row>
    <row r="68" spans="1:4" x14ac:dyDescent="0.2">
      <c r="A68" t="s">
        <v>90</v>
      </c>
    </row>
    <row r="69" spans="1:4" x14ac:dyDescent="0.2">
      <c r="A69" t="s">
        <v>91</v>
      </c>
    </row>
    <row r="70" spans="1:4" x14ac:dyDescent="0.2">
      <c r="A70" t="s">
        <v>92</v>
      </c>
    </row>
    <row r="71" spans="1:4" x14ac:dyDescent="0.2">
      <c r="D71" s="11"/>
    </row>
    <row r="72" spans="1:4" x14ac:dyDescent="0.2">
      <c r="A72" s="55"/>
      <c r="B72" s="55"/>
      <c r="C72" s="55"/>
      <c r="D72" s="9"/>
    </row>
    <row r="73" spans="1:4" x14ac:dyDescent="0.2">
      <c r="D73" s="56"/>
    </row>
    <row r="74" spans="1:4" x14ac:dyDescent="0.2">
      <c r="D74" s="56"/>
    </row>
    <row r="75" spans="1:4" hidden="1" x14ac:dyDescent="0.2">
      <c r="B75" s="3" t="s">
        <v>3</v>
      </c>
      <c r="C75" s="3"/>
    </row>
    <row r="76" spans="1:4" hidden="1" x14ac:dyDescent="0.2">
      <c r="B76" s="3"/>
      <c r="C76" s="3"/>
    </row>
    <row r="77" spans="1:4" hidden="1" x14ac:dyDescent="0.2">
      <c r="B77" s="5" t="s">
        <v>5</v>
      </c>
      <c r="C77" s="5"/>
    </row>
    <row r="78" spans="1:4" hidden="1" x14ac:dyDescent="0.2">
      <c r="B78" s="5"/>
      <c r="C78" s="5"/>
    </row>
    <row r="79" spans="1:4" hidden="1" x14ac:dyDescent="0.2">
      <c r="B79" s="57" t="s">
        <v>93</v>
      </c>
      <c r="C79" s="57"/>
    </row>
    <row r="80" spans="1:4" hidden="1" x14ac:dyDescent="0.2">
      <c r="A80" s="2" t="s">
        <v>23</v>
      </c>
      <c r="B80" s="5"/>
      <c r="C80" s="5"/>
    </row>
    <row r="81" spans="1:10" hidden="1" x14ac:dyDescent="0.2">
      <c r="A81" s="58"/>
      <c r="B81" s="5"/>
      <c r="C81" s="5"/>
    </row>
    <row r="82" spans="1:10" hidden="1" x14ac:dyDescent="0.2"/>
    <row r="83" spans="1:10" ht="17" hidden="1" x14ac:dyDescent="0.2">
      <c r="A83" s="14" t="s">
        <v>48</v>
      </c>
      <c r="B83" s="15">
        <v>0</v>
      </c>
      <c r="C83" s="15"/>
      <c r="D83" s="16" t="s">
        <v>20</v>
      </c>
    </row>
    <row r="84" spans="1:10" hidden="1" x14ac:dyDescent="0.2">
      <c r="A84" s="14" t="s">
        <v>49</v>
      </c>
      <c r="B84" s="15"/>
      <c r="C84" s="15"/>
      <c r="D84" s="16"/>
    </row>
    <row r="85" spans="1:10" hidden="1" x14ac:dyDescent="0.2">
      <c r="A85" t="s">
        <v>50</v>
      </c>
      <c r="B85" s="42"/>
      <c r="C85" s="59"/>
      <c r="D85" s="16"/>
    </row>
    <row r="86" spans="1:10" hidden="1" x14ac:dyDescent="0.2">
      <c r="A86" s="2" t="s">
        <v>74</v>
      </c>
      <c r="B86" s="60">
        <f>SUM(B83:B85)</f>
        <v>0</v>
      </c>
      <c r="C86" s="60"/>
    </row>
    <row r="89" spans="1:10" x14ac:dyDescent="0.2">
      <c r="A89" s="61" t="s">
        <v>51</v>
      </c>
    </row>
    <row r="93" spans="1:10" x14ac:dyDescent="0.2">
      <c r="F93" s="16"/>
      <c r="G93" s="16"/>
      <c r="H93" s="16"/>
      <c r="I93" s="16"/>
      <c r="J93" s="16"/>
    </row>
  </sheetData>
  <sheetProtection algorithmName="SHA-512" hashValue="iAFXVzifTxTNtrZmS4RQmUikLwzEVmp2HSsNY7bbXuJehzwxdRwbOvCucUZm7PiuyVNcVuErztbtiyzPQNq9pg==" saltValue="WqFn6PfGjJA6IRRGYT8d3A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E55D9-1F0B-124F-9411-221FB6C39CFC}">
  <sheetPr>
    <pageSetUpPr fitToPage="1"/>
  </sheetPr>
  <dimension ref="A1:I88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94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45124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53</v>
      </c>
      <c r="B12" s="15">
        <v>2600</v>
      </c>
      <c r="C12" s="16" t="s">
        <v>95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9" t="s">
        <v>12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20" t="s">
        <v>14</v>
      </c>
      <c r="B20" s="21">
        <f>B12-B89</f>
        <v>2600</v>
      </c>
      <c r="C20" s="22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15</v>
      </c>
      <c r="B23" s="7"/>
      <c r="C23" s="23"/>
    </row>
    <row r="24" spans="1:3" x14ac:dyDescent="0.2">
      <c r="A24" s="2" t="s">
        <v>16</v>
      </c>
      <c r="B24" s="3"/>
      <c r="C24" s="24"/>
    </row>
    <row r="25" spans="1:3" x14ac:dyDescent="0.2">
      <c r="A25" s="12">
        <v>44804</v>
      </c>
      <c r="B25" s="28"/>
      <c r="C25" s="28"/>
    </row>
    <row r="26" spans="1:3" x14ac:dyDescent="0.2">
      <c r="A26" s="13"/>
      <c r="B26" s="64"/>
      <c r="C26" s="28"/>
    </row>
    <row r="27" spans="1:3" x14ac:dyDescent="0.2">
      <c r="A27" s="2" t="s">
        <v>23</v>
      </c>
      <c r="B27" s="28"/>
      <c r="C27" s="28"/>
    </row>
    <row r="28" spans="1:3" x14ac:dyDescent="0.2">
      <c r="A28" s="36"/>
      <c r="B28" s="28"/>
      <c r="C28" s="36"/>
    </row>
    <row r="29" spans="1:3" x14ac:dyDescent="0.2">
      <c r="A29" s="13"/>
      <c r="B29" s="28"/>
      <c r="C29" s="28"/>
    </row>
    <row r="30" spans="1:3" ht="17" x14ac:dyDescent="0.2">
      <c r="A30" s="14" t="s">
        <v>24</v>
      </c>
      <c r="B30" s="38">
        <v>15565.431</v>
      </c>
      <c r="C30" s="16" t="s">
        <v>96</v>
      </c>
    </row>
    <row r="31" spans="1:3" x14ac:dyDescent="0.2">
      <c r="A31" s="14" t="s">
        <v>25</v>
      </c>
      <c r="B31" s="38"/>
      <c r="C31" s="16"/>
    </row>
    <row r="32" spans="1:3" ht="51" x14ac:dyDescent="0.2">
      <c r="A32" s="1" t="s">
        <v>26</v>
      </c>
      <c r="B32" s="38">
        <v>954.875</v>
      </c>
      <c r="C32" s="16" t="s">
        <v>138</v>
      </c>
    </row>
    <row r="33" spans="1:3" x14ac:dyDescent="0.2">
      <c r="A33" s="14"/>
      <c r="B33" s="38"/>
      <c r="C33" s="11"/>
    </row>
    <row r="34" spans="1:3" x14ac:dyDescent="0.2">
      <c r="A34" s="1" t="s">
        <v>27</v>
      </c>
      <c r="B34" s="38"/>
      <c r="C34" s="11"/>
    </row>
    <row r="35" spans="1:3" x14ac:dyDescent="0.2">
      <c r="A35" s="14"/>
      <c r="B35" s="38"/>
      <c r="C35" s="11"/>
    </row>
    <row r="36" spans="1:3" x14ac:dyDescent="0.2">
      <c r="A36" s="14" t="s">
        <v>28</v>
      </c>
      <c r="B36" s="38"/>
      <c r="C36" s="16"/>
    </row>
    <row r="37" spans="1:3" x14ac:dyDescent="0.2">
      <c r="A37" s="14" t="s">
        <v>29</v>
      </c>
      <c r="B37" s="38"/>
      <c r="C37" s="11"/>
    </row>
    <row r="38" spans="1:3" x14ac:dyDescent="0.2">
      <c r="A38" s="14"/>
      <c r="B38" s="38"/>
      <c r="C38" s="11"/>
    </row>
    <row r="39" spans="1:3" x14ac:dyDescent="0.2">
      <c r="A39" s="14" t="s">
        <v>30</v>
      </c>
      <c r="B39" s="38"/>
      <c r="C39" s="11"/>
    </row>
    <row r="40" spans="1:3" ht="51" x14ac:dyDescent="0.2">
      <c r="A40" s="14" t="s">
        <v>97</v>
      </c>
      <c r="B40" s="38">
        <f>-102.936*2</f>
        <v>-205.87200000000001</v>
      </c>
      <c r="C40" s="16" t="s">
        <v>139</v>
      </c>
    </row>
    <row r="41" spans="1:3" x14ac:dyDescent="0.2">
      <c r="A41" s="14" t="s">
        <v>32</v>
      </c>
      <c r="B41" s="38"/>
      <c r="C41" s="11"/>
    </row>
    <row r="42" spans="1:3" x14ac:dyDescent="0.2">
      <c r="A42" s="14" t="s">
        <v>33</v>
      </c>
      <c r="B42" s="38"/>
      <c r="C42" s="11"/>
    </row>
    <row r="43" spans="1:3" x14ac:dyDescent="0.2">
      <c r="A43" s="14"/>
      <c r="B43" s="38"/>
      <c r="C43" s="11"/>
    </row>
    <row r="44" spans="1:3" x14ac:dyDescent="0.2">
      <c r="A44" s="14" t="s">
        <v>34</v>
      </c>
      <c r="B44" s="38"/>
      <c r="C44" s="16"/>
    </row>
    <row r="45" spans="1:3" x14ac:dyDescent="0.2">
      <c r="A45" s="14" t="s">
        <v>35</v>
      </c>
      <c r="B45" s="38"/>
      <c r="C45" s="11"/>
    </row>
    <row r="46" spans="1:3" x14ac:dyDescent="0.2">
      <c r="A46" s="14" t="s">
        <v>36</v>
      </c>
      <c r="B46" s="38"/>
      <c r="C46" s="16"/>
    </row>
    <row r="47" spans="1:3" x14ac:dyDescent="0.2">
      <c r="A47" s="14" t="s">
        <v>37</v>
      </c>
      <c r="B47" s="38"/>
      <c r="C47" s="16"/>
    </row>
    <row r="48" spans="1:3" x14ac:dyDescent="0.2">
      <c r="A48" s="14"/>
      <c r="B48" s="38"/>
      <c r="C48" s="11"/>
    </row>
    <row r="49" spans="1:3" ht="17" x14ac:dyDescent="0.2">
      <c r="A49" s="14" t="s">
        <v>38</v>
      </c>
      <c r="B49" s="38">
        <v>125.08199999999999</v>
      </c>
      <c r="C49" s="16" t="s">
        <v>96</v>
      </c>
    </row>
    <row r="50" spans="1:3" x14ac:dyDescent="0.2">
      <c r="A50" s="14"/>
      <c r="B50" s="38"/>
      <c r="C50" s="11"/>
    </row>
    <row r="51" spans="1:3" x14ac:dyDescent="0.2">
      <c r="A51" s="14" t="s">
        <v>39</v>
      </c>
      <c r="B51" s="38">
        <f>SUM(B36:B49)</f>
        <v>-80.79000000000002</v>
      </c>
      <c r="C51" s="11"/>
    </row>
    <row r="52" spans="1:3" x14ac:dyDescent="0.2">
      <c r="A52" s="40"/>
      <c r="B52" s="42"/>
      <c r="C52" s="43"/>
    </row>
    <row r="53" spans="1:3" x14ac:dyDescent="0.2">
      <c r="A53" s="44" t="s">
        <v>15</v>
      </c>
      <c r="B53" s="46">
        <f>B32+B51</f>
        <v>874.08500000000004</v>
      </c>
      <c r="C53" s="47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50" t="s">
        <v>40</v>
      </c>
      <c r="B56" s="53">
        <f>ROUND((B20/B30),1)</f>
        <v>0.2</v>
      </c>
      <c r="C56" s="10"/>
    </row>
    <row r="57" spans="1:3" x14ac:dyDescent="0.2">
      <c r="A57" s="50" t="s">
        <v>41</v>
      </c>
      <c r="B57" s="53">
        <f>ROUND((B20/B32),1)</f>
        <v>2.7</v>
      </c>
      <c r="C57" s="10"/>
    </row>
    <row r="58" spans="1:3" x14ac:dyDescent="0.2">
      <c r="A58" s="50" t="s">
        <v>42</v>
      </c>
      <c r="B58" s="53">
        <f>ROUND((B20/B53),1)</f>
        <v>3</v>
      </c>
      <c r="C58" s="10"/>
    </row>
    <row r="61" spans="1:3" x14ac:dyDescent="0.2">
      <c r="A61" s="7" t="s">
        <v>43</v>
      </c>
      <c r="B61" s="8"/>
      <c r="C61" s="9"/>
    </row>
    <row r="62" spans="1:3" x14ac:dyDescent="0.2">
      <c r="C62" s="10"/>
    </row>
    <row r="63" spans="1:3" x14ac:dyDescent="0.2">
      <c r="A63" s="14" t="s">
        <v>98</v>
      </c>
    </row>
    <row r="64" spans="1:3" x14ac:dyDescent="0.2">
      <c r="A64" s="14" t="s">
        <v>99</v>
      </c>
    </row>
    <row r="65" spans="1:3" x14ac:dyDescent="0.2">
      <c r="A65" t="s">
        <v>100</v>
      </c>
    </row>
    <row r="66" spans="1:3" x14ac:dyDescent="0.2">
      <c r="C66" s="11"/>
    </row>
    <row r="67" spans="1:3" x14ac:dyDescent="0.2">
      <c r="A67" s="55"/>
      <c r="B67" s="55"/>
      <c r="C67" s="9"/>
    </row>
    <row r="68" spans="1:3" x14ac:dyDescent="0.2">
      <c r="C68" s="56"/>
    </row>
    <row r="69" spans="1:3" x14ac:dyDescent="0.2">
      <c r="C69" s="56"/>
    </row>
    <row r="70" spans="1:3" hidden="1" x14ac:dyDescent="0.2">
      <c r="B70" s="3" t="s">
        <v>3</v>
      </c>
    </row>
    <row r="71" spans="1:3" hidden="1" x14ac:dyDescent="0.2">
      <c r="B71" s="3"/>
    </row>
    <row r="72" spans="1:3" hidden="1" x14ac:dyDescent="0.2">
      <c r="B72" s="5" t="s">
        <v>5</v>
      </c>
    </row>
    <row r="73" spans="1:3" hidden="1" x14ac:dyDescent="0.2">
      <c r="B73" s="5"/>
    </row>
    <row r="74" spans="1:3" hidden="1" x14ac:dyDescent="0.2">
      <c r="B74" s="57" t="s">
        <v>93</v>
      </c>
    </row>
    <row r="75" spans="1:3" hidden="1" x14ac:dyDescent="0.2">
      <c r="A75" s="2" t="s">
        <v>23</v>
      </c>
      <c r="B75" s="5"/>
    </row>
    <row r="76" spans="1:3" hidden="1" x14ac:dyDescent="0.2">
      <c r="A76" s="58"/>
      <c r="B76" s="5"/>
    </row>
    <row r="77" spans="1:3" hidden="1" x14ac:dyDescent="0.2"/>
    <row r="78" spans="1:3" ht="17" hidden="1" x14ac:dyDescent="0.2">
      <c r="A78" s="14" t="s">
        <v>48</v>
      </c>
      <c r="B78" s="15">
        <v>0</v>
      </c>
      <c r="C78" s="16" t="s">
        <v>20</v>
      </c>
    </row>
    <row r="79" spans="1:3" hidden="1" x14ac:dyDescent="0.2">
      <c r="A79" s="14" t="s">
        <v>49</v>
      </c>
      <c r="B79" s="15"/>
      <c r="C79" s="16"/>
    </row>
    <row r="80" spans="1:3" hidden="1" x14ac:dyDescent="0.2">
      <c r="A80" t="s">
        <v>50</v>
      </c>
      <c r="B80" s="42"/>
      <c r="C80" s="16"/>
    </row>
    <row r="81" spans="1:9" hidden="1" x14ac:dyDescent="0.2">
      <c r="A81" s="2" t="s">
        <v>74</v>
      </c>
      <c r="B81" s="60">
        <f>SUM(B78:B80)</f>
        <v>0</v>
      </c>
    </row>
    <row r="84" spans="1:9" x14ac:dyDescent="0.2">
      <c r="A84" s="61" t="s">
        <v>51</v>
      </c>
    </row>
    <row r="88" spans="1:9" x14ac:dyDescent="0.2">
      <c r="E88" s="16"/>
      <c r="F88" s="16"/>
      <c r="G88" s="16"/>
      <c r="H88" s="16"/>
      <c r="I88" s="16"/>
    </row>
  </sheetData>
  <sheetProtection algorithmName="SHA-512" hashValue="6Rw0p9SKVbKTlbndKKe8iREkbEcyDEZXB1RpRxKGEQmAlDcyN4OatRi0R4gVx4W1xLryBBEQPXLtIGVnn45Vbw==" saltValue="EcvF3QjmAl/6H5OTBBoCAA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927B4-8C2E-484E-A9E5-AFFD77C4420A}">
  <sheetPr>
    <pageSetUpPr fitToPage="1"/>
  </sheetPr>
  <dimension ref="A1:K9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20.5" bestFit="1" customWidth="1"/>
    <col min="7" max="11" width="10.83203125" customWidth="1"/>
  </cols>
  <sheetData>
    <row r="1" spans="1:5" x14ac:dyDescent="0.2">
      <c r="A1" s="1" t="s">
        <v>0</v>
      </c>
      <c r="B1" s="1" t="s">
        <v>101</v>
      </c>
      <c r="C1" s="1"/>
      <c r="D1" s="1"/>
      <c r="E1" s="1"/>
    </row>
    <row r="2" spans="1:5" x14ac:dyDescent="0.2">
      <c r="A2" s="2"/>
    </row>
    <row r="3" spans="1:5" x14ac:dyDescent="0.2">
      <c r="A3" s="2" t="s">
        <v>2</v>
      </c>
      <c r="B3" s="3" t="s">
        <v>3</v>
      </c>
      <c r="C3" s="3" t="s">
        <v>3</v>
      </c>
      <c r="D3" s="3" t="s">
        <v>3</v>
      </c>
      <c r="E3" s="4"/>
    </row>
    <row r="4" spans="1:5" x14ac:dyDescent="0.2">
      <c r="A4" s="2"/>
      <c r="B4" s="3"/>
      <c r="C4" s="3"/>
      <c r="D4" s="3"/>
      <c r="E4" s="4"/>
    </row>
    <row r="5" spans="1:5" x14ac:dyDescent="0.2">
      <c r="A5" s="2" t="s">
        <v>4</v>
      </c>
      <c r="B5" s="5" t="s">
        <v>5</v>
      </c>
      <c r="C5" s="5" t="s">
        <v>5</v>
      </c>
      <c r="D5" s="5" t="s">
        <v>5</v>
      </c>
    </row>
    <row r="6" spans="1:5" x14ac:dyDescent="0.2">
      <c r="A6" s="2"/>
      <c r="B6" s="6"/>
      <c r="C6" s="6"/>
      <c r="D6" s="6"/>
    </row>
    <row r="7" spans="1:5" x14ac:dyDescent="0.2">
      <c r="A7" s="7" t="s">
        <v>6</v>
      </c>
      <c r="B7" s="8"/>
      <c r="C7" s="8"/>
      <c r="D7" s="8"/>
      <c r="E7" s="9"/>
    </row>
    <row r="8" spans="1:5" x14ac:dyDescent="0.2">
      <c r="A8" s="2" t="s">
        <v>7</v>
      </c>
      <c r="B8" s="10"/>
      <c r="C8" s="10"/>
      <c r="D8" s="10"/>
      <c r="E8" s="11"/>
    </row>
    <row r="9" spans="1:5" x14ac:dyDescent="0.2">
      <c r="A9" s="12">
        <v>45126</v>
      </c>
      <c r="B9" s="10"/>
      <c r="C9" s="10"/>
      <c r="D9" s="10"/>
      <c r="E9" s="11"/>
    </row>
    <row r="10" spans="1:5" x14ac:dyDescent="0.2">
      <c r="A10" s="13"/>
      <c r="B10" s="10"/>
      <c r="C10" s="10"/>
      <c r="D10" s="10"/>
      <c r="E10" s="11"/>
    </row>
    <row r="11" spans="1:5" x14ac:dyDescent="0.2">
      <c r="A11" s="13"/>
      <c r="B11" s="10"/>
      <c r="C11" s="10"/>
      <c r="D11" s="10"/>
      <c r="E11" s="11"/>
    </row>
    <row r="12" spans="1:5" ht="17" x14ac:dyDescent="0.2">
      <c r="A12" s="14" t="s">
        <v>8</v>
      </c>
      <c r="B12" s="15">
        <v>30300</v>
      </c>
      <c r="C12" s="15"/>
      <c r="D12" s="15"/>
      <c r="E12" s="16" t="s">
        <v>102</v>
      </c>
    </row>
    <row r="13" spans="1:5" x14ac:dyDescent="0.2">
      <c r="A13" s="14"/>
      <c r="B13" s="15"/>
      <c r="C13" s="15"/>
      <c r="D13" s="15"/>
      <c r="E13" s="16"/>
    </row>
    <row r="14" spans="1:5" x14ac:dyDescent="0.2">
      <c r="A14" s="1" t="s">
        <v>103</v>
      </c>
      <c r="B14" s="15"/>
      <c r="C14" s="15"/>
      <c r="D14" s="15"/>
      <c r="E14" s="16"/>
    </row>
    <row r="15" spans="1:5" ht="17" x14ac:dyDescent="0.2">
      <c r="A15" s="81">
        <v>0.78820000000000001</v>
      </c>
      <c r="B15" s="15"/>
      <c r="C15" s="15"/>
      <c r="D15" s="15"/>
      <c r="E15" s="16" t="s">
        <v>102</v>
      </c>
    </row>
    <row r="16" spans="1:5" x14ac:dyDescent="0.2">
      <c r="A16" s="14"/>
      <c r="B16" s="15"/>
      <c r="C16" s="15"/>
      <c r="D16" s="15"/>
      <c r="E16" s="16"/>
    </row>
    <row r="17" spans="1:5" x14ac:dyDescent="0.2">
      <c r="A17" s="1" t="s">
        <v>104</v>
      </c>
      <c r="B17" s="15">
        <f>B12/A15</f>
        <v>38442.019791930979</v>
      </c>
      <c r="C17" s="15"/>
      <c r="D17" s="15"/>
      <c r="E17" s="16"/>
    </row>
    <row r="18" spans="1:5" x14ac:dyDescent="0.2">
      <c r="A18" s="14"/>
      <c r="B18" s="15"/>
      <c r="C18" s="15"/>
      <c r="D18" s="15"/>
      <c r="E18" s="16"/>
    </row>
    <row r="19" spans="1:5" x14ac:dyDescent="0.2">
      <c r="A19" s="14"/>
      <c r="B19" s="15"/>
      <c r="C19" s="15"/>
      <c r="D19" s="15"/>
      <c r="E19" s="16"/>
    </row>
    <row r="20" spans="1:5" x14ac:dyDescent="0.2">
      <c r="A20" s="19" t="s">
        <v>12</v>
      </c>
      <c r="B20" s="15"/>
      <c r="C20" s="15"/>
      <c r="D20" s="15"/>
      <c r="E20" s="16"/>
    </row>
    <row r="21" spans="1:5" x14ac:dyDescent="0.2">
      <c r="A21" s="14"/>
      <c r="B21" s="15"/>
      <c r="C21" s="15"/>
      <c r="D21" s="15"/>
      <c r="E21" s="16"/>
    </row>
    <row r="22" spans="1:5" ht="34" x14ac:dyDescent="0.2">
      <c r="A22" s="14" t="s">
        <v>105</v>
      </c>
      <c r="B22" s="15">
        <f>-B88</f>
        <v>-213.87300000000005</v>
      </c>
      <c r="C22" s="15"/>
      <c r="D22" s="15"/>
      <c r="E22" s="16" t="s">
        <v>106</v>
      </c>
    </row>
    <row r="23" spans="1:5" x14ac:dyDescent="0.2">
      <c r="A23" s="14"/>
      <c r="B23" s="15"/>
      <c r="C23" s="15"/>
      <c r="D23" s="15"/>
      <c r="E23" s="16"/>
    </row>
    <row r="24" spans="1:5" x14ac:dyDescent="0.2">
      <c r="A24" s="4"/>
      <c r="B24" s="10"/>
      <c r="C24" s="10"/>
      <c r="D24" s="10"/>
    </row>
    <row r="25" spans="1:5" x14ac:dyDescent="0.2">
      <c r="A25" s="20" t="s">
        <v>14</v>
      </c>
      <c r="B25" s="21">
        <f>B17-B88</f>
        <v>38228.14679193098</v>
      </c>
      <c r="C25" s="21"/>
      <c r="D25" s="21"/>
      <c r="E25" s="22"/>
    </row>
    <row r="26" spans="1:5" x14ac:dyDescent="0.2">
      <c r="A26" s="2"/>
    </row>
    <row r="27" spans="1:5" x14ac:dyDescent="0.2">
      <c r="A27" s="2"/>
    </row>
    <row r="28" spans="1:5" x14ac:dyDescent="0.2">
      <c r="A28" s="7" t="s">
        <v>15</v>
      </c>
      <c r="B28" s="7"/>
      <c r="C28" s="7"/>
      <c r="D28" s="7"/>
      <c r="E28" s="23"/>
    </row>
    <row r="29" spans="1:5" ht="17" thickBot="1" x14ac:dyDescent="0.25">
      <c r="B29" s="3"/>
      <c r="C29" s="3"/>
      <c r="D29" s="3"/>
      <c r="E29" s="24"/>
    </row>
    <row r="30" spans="1:5" ht="17" thickBot="1" x14ac:dyDescent="0.25">
      <c r="B30" s="82"/>
      <c r="C30" s="3"/>
      <c r="D30" s="3"/>
      <c r="E30" s="24"/>
    </row>
    <row r="31" spans="1:5" ht="17" thickBot="1" x14ac:dyDescent="0.25">
      <c r="A31" s="2" t="s">
        <v>16</v>
      </c>
      <c r="B31" s="83">
        <v>45107</v>
      </c>
      <c r="C31" s="84"/>
      <c r="D31" s="85">
        <v>44834</v>
      </c>
      <c r="E31" s="28"/>
    </row>
    <row r="32" spans="1:5" x14ac:dyDescent="0.2">
      <c r="A32" s="13"/>
      <c r="B32" s="63"/>
      <c r="C32" s="64"/>
      <c r="D32" s="64"/>
      <c r="E32" s="28"/>
    </row>
    <row r="33" spans="1:5" x14ac:dyDescent="0.2">
      <c r="A33" s="2" t="s">
        <v>23</v>
      </c>
      <c r="B33" s="65"/>
      <c r="C33" s="28"/>
      <c r="D33" s="28"/>
      <c r="E33" s="28"/>
    </row>
    <row r="34" spans="1:5" x14ac:dyDescent="0.2">
      <c r="A34" s="36"/>
      <c r="B34" s="86" t="s">
        <v>17</v>
      </c>
      <c r="C34" s="5" t="s">
        <v>107</v>
      </c>
      <c r="D34" s="28"/>
      <c r="E34" s="36"/>
    </row>
    <row r="35" spans="1:5" x14ac:dyDescent="0.2">
      <c r="A35" s="13"/>
      <c r="B35" s="86"/>
      <c r="C35" s="5"/>
      <c r="D35" s="28"/>
      <c r="E35" s="28"/>
    </row>
    <row r="36" spans="1:5" ht="51" x14ac:dyDescent="0.2">
      <c r="A36" s="14" t="s">
        <v>24</v>
      </c>
      <c r="B36" s="39">
        <f>C36/9*12</f>
        <v>84724.902666666661</v>
      </c>
      <c r="C36" s="87">
        <v>63543.677000000003</v>
      </c>
      <c r="D36" s="38">
        <v>54474.106</v>
      </c>
      <c r="E36" s="16" t="s">
        <v>108</v>
      </c>
    </row>
    <row r="37" spans="1:5" x14ac:dyDescent="0.2">
      <c r="A37" s="14" t="s">
        <v>25</v>
      </c>
      <c r="B37" s="88"/>
      <c r="C37" s="87"/>
      <c r="D37" s="38"/>
      <c r="E37" s="16"/>
    </row>
    <row r="38" spans="1:5" ht="34" x14ac:dyDescent="0.2">
      <c r="A38" s="1" t="s">
        <v>26</v>
      </c>
      <c r="B38" s="88"/>
      <c r="C38" s="87"/>
      <c r="D38" s="38">
        <v>5559.11</v>
      </c>
      <c r="E38" s="16" t="s">
        <v>109</v>
      </c>
    </row>
    <row r="39" spans="1:5" x14ac:dyDescent="0.2">
      <c r="A39" s="14"/>
      <c r="B39" s="88"/>
      <c r="C39" s="87"/>
      <c r="D39" s="38"/>
      <c r="E39" s="11"/>
    </row>
    <row r="40" spans="1:5" x14ac:dyDescent="0.2">
      <c r="A40" s="1" t="s">
        <v>27</v>
      </c>
      <c r="B40" s="88"/>
      <c r="C40" s="87"/>
      <c r="D40" s="87"/>
      <c r="E40" s="11"/>
    </row>
    <row r="41" spans="1:5" x14ac:dyDescent="0.2">
      <c r="A41" s="14"/>
      <c r="B41" s="88"/>
      <c r="C41" s="87"/>
      <c r="D41" s="87"/>
      <c r="E41" s="11"/>
    </row>
    <row r="42" spans="1:5" ht="34" x14ac:dyDescent="0.2">
      <c r="A42" s="14" t="s">
        <v>28</v>
      </c>
      <c r="B42" s="88"/>
      <c r="C42" s="87"/>
      <c r="D42" s="38">
        <v>-3.7850000000000001</v>
      </c>
      <c r="E42" s="16" t="s">
        <v>109</v>
      </c>
    </row>
    <row r="43" spans="1:5" x14ac:dyDescent="0.2">
      <c r="A43" s="14" t="s">
        <v>29</v>
      </c>
      <c r="B43" s="88"/>
      <c r="C43" s="87"/>
      <c r="D43" s="38"/>
      <c r="E43" s="11"/>
    </row>
    <row r="44" spans="1:5" x14ac:dyDescent="0.2">
      <c r="A44" s="14"/>
      <c r="B44" s="88"/>
      <c r="C44" s="87"/>
      <c r="D44" s="38"/>
      <c r="E44" s="11"/>
    </row>
    <row r="45" spans="1:5" x14ac:dyDescent="0.2">
      <c r="A45" s="14" t="s">
        <v>30</v>
      </c>
      <c r="B45" s="88"/>
      <c r="C45" s="87"/>
      <c r="D45" s="38"/>
      <c r="E45" s="11"/>
    </row>
    <row r="46" spans="1:5" x14ac:dyDescent="0.2">
      <c r="A46" s="14" t="s">
        <v>31</v>
      </c>
      <c r="B46" s="88"/>
      <c r="C46" s="87"/>
      <c r="D46" s="38"/>
      <c r="E46" s="16"/>
    </row>
    <row r="47" spans="1:5" x14ac:dyDescent="0.2">
      <c r="A47" s="14" t="s">
        <v>32</v>
      </c>
      <c r="B47" s="88"/>
      <c r="C47" s="87"/>
      <c r="D47" s="38"/>
      <c r="E47" s="11"/>
    </row>
    <row r="48" spans="1:5" x14ac:dyDescent="0.2">
      <c r="A48" s="14" t="s">
        <v>33</v>
      </c>
      <c r="B48" s="88"/>
      <c r="C48" s="87"/>
      <c r="D48" s="38"/>
      <c r="E48" s="11"/>
    </row>
    <row r="49" spans="1:5" x14ac:dyDescent="0.2">
      <c r="A49" s="14"/>
      <c r="B49" s="88"/>
      <c r="C49" s="87"/>
      <c r="D49" s="38"/>
      <c r="E49" s="11"/>
    </row>
    <row r="50" spans="1:5" x14ac:dyDescent="0.2">
      <c r="A50" s="14" t="s">
        <v>34</v>
      </c>
      <c r="B50" s="88"/>
      <c r="C50" s="87"/>
      <c r="D50" s="38"/>
      <c r="E50" s="16"/>
    </row>
    <row r="51" spans="1:5" x14ac:dyDescent="0.2">
      <c r="A51" s="14" t="s">
        <v>35</v>
      </c>
      <c r="B51" s="88"/>
      <c r="C51" s="87"/>
      <c r="D51" s="38"/>
      <c r="E51" s="11"/>
    </row>
    <row r="52" spans="1:5" x14ac:dyDescent="0.2">
      <c r="A52" s="14" t="s">
        <v>36</v>
      </c>
      <c r="B52" s="88"/>
      <c r="C52" s="87"/>
      <c r="D52" s="38"/>
      <c r="E52" s="16"/>
    </row>
    <row r="53" spans="1:5" ht="34" x14ac:dyDescent="0.2">
      <c r="A53" s="14" t="s">
        <v>37</v>
      </c>
      <c r="B53" s="88"/>
      <c r="C53" s="87"/>
      <c r="D53" s="38">
        <v>-985.73500000000001</v>
      </c>
      <c r="E53" s="16" t="s">
        <v>109</v>
      </c>
    </row>
    <row r="54" spans="1:5" x14ac:dyDescent="0.2">
      <c r="A54" s="14"/>
      <c r="B54" s="88"/>
      <c r="C54" s="87"/>
      <c r="D54" s="38"/>
      <c r="E54" s="11"/>
    </row>
    <row r="55" spans="1:5" ht="34" x14ac:dyDescent="0.2">
      <c r="A55" s="14" t="s">
        <v>38</v>
      </c>
      <c r="B55" s="88"/>
      <c r="C55" s="87"/>
      <c r="D55" s="38">
        <v>243.31100000000001</v>
      </c>
      <c r="E55" s="16" t="s">
        <v>109</v>
      </c>
    </row>
    <row r="56" spans="1:5" x14ac:dyDescent="0.2">
      <c r="A56" s="14"/>
      <c r="B56" s="88"/>
      <c r="C56" s="87"/>
      <c r="D56" s="38"/>
      <c r="E56" s="11"/>
    </row>
    <row r="57" spans="1:5" x14ac:dyDescent="0.2">
      <c r="A57" s="14" t="s">
        <v>39</v>
      </c>
      <c r="B57" s="88"/>
      <c r="C57" s="87"/>
      <c r="D57" s="38">
        <f>SUM(D42:D55)</f>
        <v>-746.20899999999995</v>
      </c>
      <c r="E57" s="11"/>
    </row>
    <row r="58" spans="1:5" x14ac:dyDescent="0.2">
      <c r="A58" s="40"/>
      <c r="B58" s="41"/>
      <c r="C58" s="42"/>
      <c r="D58" s="42"/>
      <c r="E58" s="43"/>
    </row>
    <row r="59" spans="1:5" ht="34" x14ac:dyDescent="0.2">
      <c r="A59" s="44" t="s">
        <v>15</v>
      </c>
      <c r="B59" s="45">
        <v>9200</v>
      </c>
      <c r="C59" s="46"/>
      <c r="D59" s="46">
        <f>D38+D57</f>
        <v>4812.9009999999998</v>
      </c>
      <c r="E59" s="89" t="s">
        <v>110</v>
      </c>
    </row>
    <row r="60" spans="1:5" x14ac:dyDescent="0.2">
      <c r="B60" s="48"/>
      <c r="C60" s="59"/>
      <c r="D60" s="10"/>
      <c r="E60" s="11"/>
    </row>
    <row r="61" spans="1:5" x14ac:dyDescent="0.2">
      <c r="B61" s="49"/>
      <c r="C61" s="3"/>
      <c r="D61" s="3"/>
      <c r="E61" s="10"/>
    </row>
    <row r="62" spans="1:5" x14ac:dyDescent="0.2">
      <c r="A62" s="50" t="s">
        <v>40</v>
      </c>
      <c r="B62" s="90" t="s">
        <v>111</v>
      </c>
      <c r="C62" s="91"/>
      <c r="D62" s="53">
        <f>ROUND((B25/D36),1)</f>
        <v>0.7</v>
      </c>
      <c r="E62" s="10"/>
    </row>
    <row r="63" spans="1:5" x14ac:dyDescent="0.2">
      <c r="A63" s="50" t="s">
        <v>41</v>
      </c>
      <c r="B63" s="90" t="s">
        <v>111</v>
      </c>
      <c r="C63" s="91"/>
      <c r="D63" s="53">
        <f>ROUND((B25/D38),1)</f>
        <v>6.9</v>
      </c>
      <c r="E63" s="10"/>
    </row>
    <row r="64" spans="1:5" x14ac:dyDescent="0.2">
      <c r="A64" s="50" t="s">
        <v>42</v>
      </c>
      <c r="B64" s="51">
        <f>ROUND((B25/B59),1)</f>
        <v>4.2</v>
      </c>
      <c r="C64" s="92"/>
      <c r="D64" s="53">
        <f>ROUND((B25/D59),1)</f>
        <v>7.9</v>
      </c>
      <c r="E64" s="10"/>
    </row>
    <row r="65" spans="1:5" ht="17" thickBot="1" x14ac:dyDescent="0.25">
      <c r="B65" s="54"/>
    </row>
    <row r="67" spans="1:5" x14ac:dyDescent="0.2">
      <c r="A67" s="7" t="s">
        <v>43</v>
      </c>
      <c r="B67" s="8"/>
      <c r="C67" s="8"/>
      <c r="D67" s="8"/>
      <c r="E67" s="9"/>
    </row>
    <row r="68" spans="1:5" x14ac:dyDescent="0.2">
      <c r="E68" s="10"/>
    </row>
    <row r="69" spans="1:5" x14ac:dyDescent="0.2">
      <c r="A69" s="14" t="s">
        <v>112</v>
      </c>
    </row>
    <row r="70" spans="1:5" x14ac:dyDescent="0.2">
      <c r="A70" s="14" t="s">
        <v>112</v>
      </c>
    </row>
    <row r="71" spans="1:5" x14ac:dyDescent="0.2">
      <c r="A71" s="14" t="s">
        <v>113</v>
      </c>
    </row>
    <row r="72" spans="1:5" x14ac:dyDescent="0.2">
      <c r="A72" t="s">
        <v>137</v>
      </c>
    </row>
    <row r="73" spans="1:5" x14ac:dyDescent="0.2">
      <c r="E73" s="11"/>
    </row>
    <row r="74" spans="1:5" x14ac:dyDescent="0.2">
      <c r="A74" s="55"/>
      <c r="B74" s="55"/>
      <c r="C74" s="55"/>
      <c r="D74" s="55"/>
      <c r="E74" s="9"/>
    </row>
    <row r="75" spans="1:5" x14ac:dyDescent="0.2">
      <c r="E75" s="56"/>
    </row>
    <row r="76" spans="1:5" x14ac:dyDescent="0.2">
      <c r="E76" s="56"/>
    </row>
    <row r="77" spans="1:5" x14ac:dyDescent="0.2">
      <c r="B77" s="3" t="s">
        <v>3</v>
      </c>
      <c r="C77" s="3"/>
      <c r="D77" s="3"/>
    </row>
    <row r="78" spans="1:5" x14ac:dyDescent="0.2">
      <c r="B78" s="3"/>
      <c r="C78" s="3"/>
      <c r="D78" s="3"/>
    </row>
    <row r="79" spans="1:5" x14ac:dyDescent="0.2">
      <c r="B79" s="5" t="s">
        <v>5</v>
      </c>
      <c r="C79" s="5"/>
      <c r="D79" s="5"/>
    </row>
    <row r="80" spans="1:5" x14ac:dyDescent="0.2">
      <c r="B80" s="5"/>
      <c r="C80" s="5"/>
      <c r="D80" s="5"/>
    </row>
    <row r="81" spans="1:11" x14ac:dyDescent="0.2">
      <c r="B81" s="57">
        <v>45107</v>
      </c>
      <c r="C81" s="57"/>
      <c r="D81" s="57"/>
    </row>
    <row r="82" spans="1:11" x14ac:dyDescent="0.2">
      <c r="A82" s="2" t="s">
        <v>23</v>
      </c>
      <c r="B82" s="5"/>
      <c r="C82" s="5"/>
      <c r="D82" s="5"/>
    </row>
    <row r="83" spans="1:11" x14ac:dyDescent="0.2">
      <c r="A83" s="58"/>
      <c r="B83" s="5"/>
      <c r="C83" s="5"/>
      <c r="D83" s="5"/>
    </row>
    <row r="85" spans="1:11" ht="34" x14ac:dyDescent="0.2">
      <c r="A85" s="14" t="s">
        <v>48</v>
      </c>
      <c r="B85" s="15">
        <v>3733.701</v>
      </c>
      <c r="C85" s="15"/>
      <c r="D85" s="15"/>
      <c r="E85" s="16" t="s">
        <v>106</v>
      </c>
    </row>
    <row r="86" spans="1:11" ht="34" x14ac:dyDescent="0.2">
      <c r="A86" s="14" t="s">
        <v>49</v>
      </c>
      <c r="B86" s="15">
        <f>-3501.245-18.583</f>
        <v>-3519.828</v>
      </c>
      <c r="C86" s="15"/>
      <c r="D86" s="15"/>
      <c r="E86" s="16" t="s">
        <v>106</v>
      </c>
    </row>
    <row r="87" spans="1:11" x14ac:dyDescent="0.2">
      <c r="A87" t="s">
        <v>50</v>
      </c>
      <c r="B87" s="42"/>
      <c r="C87" s="59"/>
      <c r="D87" s="59"/>
      <c r="E87" s="16"/>
    </row>
    <row r="88" spans="1:11" x14ac:dyDescent="0.2">
      <c r="A88" s="2" t="s">
        <v>114</v>
      </c>
      <c r="B88" s="60">
        <f>SUM(B85:B87)</f>
        <v>213.87300000000005</v>
      </c>
      <c r="C88" s="60"/>
      <c r="D88" s="60"/>
    </row>
    <row r="91" spans="1:11" x14ac:dyDescent="0.2">
      <c r="A91" s="61" t="s">
        <v>51</v>
      </c>
    </row>
    <row r="95" spans="1:11" x14ac:dyDescent="0.2">
      <c r="G95" s="16"/>
      <c r="H95" s="16"/>
      <c r="I95" s="16"/>
      <c r="J95" s="16"/>
      <c r="K95" s="16"/>
    </row>
  </sheetData>
  <sheetProtection algorithmName="SHA-512" hashValue="NdiG6gykXCHPsgm50jHpKG496Z5nqYSVAckoHaCje3YW3oOiYXOgFHDwP91q7thGNmLO5qPFCiguIgggAvoMeg==" saltValue="79lPsyDvR+Lrw9uLYOm9ew==" spinCount="100000" sheet="1" objects="1" scenarios="1"/>
  <mergeCells count="1">
    <mergeCell ref="B31:C31"/>
  </mergeCells>
  <pageMargins left="0.7" right="0.7" top="0.75" bottom="0.75" header="0.3" footer="0.3"/>
  <pageSetup paperSize="9" scale="47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2EB69-D80E-7148-A567-DB4108C898F8}">
  <sheetPr>
    <pageSetUpPr fitToPage="1"/>
  </sheetPr>
  <dimension ref="A1:I94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115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45126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49300</v>
      </c>
      <c r="C12" s="16" t="s">
        <v>116</v>
      </c>
    </row>
    <row r="13" spans="1:3" x14ac:dyDescent="0.2">
      <c r="A13" s="14"/>
      <c r="B13" s="15"/>
      <c r="C13" s="16"/>
    </row>
    <row r="14" spans="1:3" x14ac:dyDescent="0.2">
      <c r="A14" s="1" t="s">
        <v>103</v>
      </c>
      <c r="B14" s="15"/>
      <c r="C14" s="16"/>
    </row>
    <row r="15" spans="1:3" ht="68" x14ac:dyDescent="0.2">
      <c r="A15" s="93">
        <v>0.29299999999999998</v>
      </c>
      <c r="B15" s="15"/>
      <c r="C15" s="16" t="s">
        <v>117</v>
      </c>
    </row>
    <row r="16" spans="1:3" x14ac:dyDescent="0.2">
      <c r="A16" s="14"/>
      <c r="B16" s="15"/>
      <c r="C16" s="16"/>
    </row>
    <row r="17" spans="1:3" x14ac:dyDescent="0.2">
      <c r="A17" s="1" t="s">
        <v>104</v>
      </c>
      <c r="B17" s="15">
        <f>B12/A15</f>
        <v>168259.38566552903</v>
      </c>
      <c r="C17" s="16"/>
    </row>
    <row r="18" spans="1:3" x14ac:dyDescent="0.2">
      <c r="A18" s="14"/>
      <c r="B18" s="15"/>
      <c r="C18" s="16"/>
    </row>
    <row r="19" spans="1:3" x14ac:dyDescent="0.2">
      <c r="A19" s="14"/>
      <c r="B19" s="15"/>
      <c r="C19" s="16"/>
    </row>
    <row r="20" spans="1:3" x14ac:dyDescent="0.2">
      <c r="A20" s="19" t="s">
        <v>12</v>
      </c>
      <c r="B20" s="15"/>
      <c r="C20" s="16"/>
    </row>
    <row r="21" spans="1:3" x14ac:dyDescent="0.2">
      <c r="A21" s="14"/>
      <c r="B21" s="15"/>
      <c r="C21" s="16"/>
    </row>
    <row r="22" spans="1:3" ht="34" x14ac:dyDescent="0.2">
      <c r="A22" s="14" t="s">
        <v>118</v>
      </c>
      <c r="B22" s="15">
        <f>-B87</f>
        <v>133400</v>
      </c>
      <c r="C22" s="16" t="s">
        <v>133</v>
      </c>
    </row>
    <row r="23" spans="1:3" x14ac:dyDescent="0.2">
      <c r="A23" s="14"/>
      <c r="B23" s="15"/>
      <c r="C23" s="16"/>
    </row>
    <row r="24" spans="1:3" x14ac:dyDescent="0.2">
      <c r="A24" s="4"/>
      <c r="B24" s="10"/>
    </row>
    <row r="25" spans="1:3" x14ac:dyDescent="0.2">
      <c r="A25" s="20" t="s">
        <v>14</v>
      </c>
      <c r="B25" s="21">
        <f>B17-B87</f>
        <v>301659.38566552906</v>
      </c>
      <c r="C25" s="22"/>
    </row>
    <row r="26" spans="1:3" x14ac:dyDescent="0.2">
      <c r="A26" s="2"/>
    </row>
    <row r="27" spans="1:3" x14ac:dyDescent="0.2">
      <c r="A27" s="2"/>
    </row>
    <row r="28" spans="1:3" x14ac:dyDescent="0.2">
      <c r="A28" s="7" t="s">
        <v>15</v>
      </c>
      <c r="B28" s="7"/>
      <c r="C28" s="23"/>
    </row>
    <row r="29" spans="1:3" x14ac:dyDescent="0.2">
      <c r="A29" s="2" t="s">
        <v>16</v>
      </c>
      <c r="B29" s="3"/>
      <c r="C29" s="24"/>
    </row>
    <row r="30" spans="1:3" x14ac:dyDescent="0.2">
      <c r="A30" s="12">
        <v>44926</v>
      </c>
      <c r="B30" s="28"/>
      <c r="C30" s="28"/>
    </row>
    <row r="31" spans="1:3" x14ac:dyDescent="0.2">
      <c r="A31" s="13"/>
      <c r="B31" s="64"/>
      <c r="C31" s="28"/>
    </row>
    <row r="32" spans="1:3" x14ac:dyDescent="0.2">
      <c r="A32" s="2" t="s">
        <v>23</v>
      </c>
      <c r="B32" s="28"/>
      <c r="C32" s="28"/>
    </row>
    <row r="33" spans="1:3" x14ac:dyDescent="0.2">
      <c r="A33" s="36"/>
      <c r="B33" s="28"/>
      <c r="C33" s="36"/>
    </row>
    <row r="34" spans="1:3" x14ac:dyDescent="0.2">
      <c r="A34" s="13"/>
      <c r="B34" s="28"/>
      <c r="C34" s="28"/>
    </row>
    <row r="35" spans="1:3" ht="34" x14ac:dyDescent="0.2">
      <c r="A35" s="14" t="s">
        <v>24</v>
      </c>
      <c r="B35" s="38">
        <v>1268500</v>
      </c>
      <c r="C35" s="16" t="s">
        <v>134</v>
      </c>
    </row>
    <row r="36" spans="1:3" x14ac:dyDescent="0.2">
      <c r="A36" s="14" t="s">
        <v>25</v>
      </c>
      <c r="B36" s="38"/>
      <c r="C36" s="16"/>
    </row>
    <row r="37" spans="1:3" ht="34" x14ac:dyDescent="0.2">
      <c r="A37" s="1" t="s">
        <v>26</v>
      </c>
      <c r="B37" s="38">
        <v>14200</v>
      </c>
      <c r="C37" s="16" t="s">
        <v>134</v>
      </c>
    </row>
    <row r="38" spans="1:3" x14ac:dyDescent="0.2">
      <c r="A38" s="14"/>
      <c r="B38" s="38"/>
      <c r="C38" s="11"/>
    </row>
    <row r="39" spans="1:3" x14ac:dyDescent="0.2">
      <c r="A39" s="1" t="s">
        <v>27</v>
      </c>
      <c r="B39" s="38"/>
      <c r="C39" s="11"/>
    </row>
    <row r="40" spans="1:3" x14ac:dyDescent="0.2">
      <c r="A40" s="14"/>
      <c r="B40" s="38"/>
      <c r="C40" s="11"/>
    </row>
    <row r="41" spans="1:3" x14ac:dyDescent="0.2">
      <c r="A41" s="14" t="s">
        <v>28</v>
      </c>
      <c r="B41" s="38"/>
      <c r="C41" s="16"/>
    </row>
    <row r="42" spans="1:3" x14ac:dyDescent="0.2">
      <c r="A42" s="14" t="s">
        <v>29</v>
      </c>
      <c r="B42" s="38"/>
      <c r="C42" s="11"/>
    </row>
    <row r="43" spans="1:3" x14ac:dyDescent="0.2">
      <c r="A43" s="14"/>
      <c r="B43" s="38"/>
      <c r="C43" s="11"/>
    </row>
    <row r="44" spans="1:3" x14ac:dyDescent="0.2">
      <c r="A44" s="14" t="s">
        <v>30</v>
      </c>
      <c r="B44" s="38"/>
      <c r="C44" s="11"/>
    </row>
    <row r="45" spans="1:3" x14ac:dyDescent="0.2">
      <c r="A45" s="14" t="s">
        <v>31</v>
      </c>
      <c r="B45" s="38"/>
      <c r="C45" s="16"/>
    </row>
    <row r="46" spans="1:3" x14ac:dyDescent="0.2">
      <c r="A46" s="14" t="s">
        <v>32</v>
      </c>
      <c r="B46" s="38"/>
      <c r="C46" s="11"/>
    </row>
    <row r="47" spans="1:3" x14ac:dyDescent="0.2">
      <c r="A47" s="14" t="s">
        <v>33</v>
      </c>
      <c r="B47" s="38"/>
      <c r="C47" s="11"/>
    </row>
    <row r="48" spans="1:3" x14ac:dyDescent="0.2">
      <c r="A48" s="14"/>
      <c r="B48" s="38"/>
      <c r="C48" s="11"/>
    </row>
    <row r="49" spans="1:3" x14ac:dyDescent="0.2">
      <c r="A49" s="14" t="s">
        <v>34</v>
      </c>
      <c r="B49" s="38"/>
      <c r="C49" s="16"/>
    </row>
    <row r="50" spans="1:3" x14ac:dyDescent="0.2">
      <c r="A50" s="14" t="s">
        <v>35</v>
      </c>
      <c r="B50" s="38"/>
      <c r="C50" s="11"/>
    </row>
    <row r="51" spans="1:3" x14ac:dyDescent="0.2">
      <c r="A51" s="14" t="s">
        <v>36</v>
      </c>
      <c r="B51" s="38"/>
      <c r="C51" s="16"/>
    </row>
    <row r="52" spans="1:3" ht="34" x14ac:dyDescent="0.2">
      <c r="A52" s="14" t="s">
        <v>37</v>
      </c>
      <c r="B52" s="38">
        <v>2700</v>
      </c>
      <c r="C52" s="16" t="s">
        <v>134</v>
      </c>
    </row>
    <row r="53" spans="1:3" x14ac:dyDescent="0.2">
      <c r="A53" s="14"/>
      <c r="B53" s="38"/>
      <c r="C53" s="11"/>
    </row>
    <row r="54" spans="1:3" ht="34" x14ac:dyDescent="0.2">
      <c r="A54" s="14" t="s">
        <v>38</v>
      </c>
      <c r="B54" s="38">
        <v>31900</v>
      </c>
      <c r="C54" s="16" t="s">
        <v>134</v>
      </c>
    </row>
    <row r="55" spans="1:3" x14ac:dyDescent="0.2">
      <c r="A55" s="14"/>
      <c r="B55" s="38"/>
      <c r="C55" s="11"/>
    </row>
    <row r="56" spans="1:3" x14ac:dyDescent="0.2">
      <c r="A56" s="14" t="s">
        <v>39</v>
      </c>
      <c r="B56" s="38">
        <f>SUM(B41:B54)</f>
        <v>34600</v>
      </c>
      <c r="C56" s="11"/>
    </row>
    <row r="57" spans="1:3" x14ac:dyDescent="0.2">
      <c r="A57" s="40"/>
      <c r="B57" s="42"/>
      <c r="C57" s="43"/>
    </row>
    <row r="58" spans="1:3" x14ac:dyDescent="0.2">
      <c r="A58" s="44" t="s">
        <v>15</v>
      </c>
      <c r="B58" s="46">
        <f>B37+B56</f>
        <v>48800</v>
      </c>
      <c r="C58" s="47"/>
    </row>
    <row r="59" spans="1:3" x14ac:dyDescent="0.2">
      <c r="B59" s="10"/>
      <c r="C59" s="11"/>
    </row>
    <row r="60" spans="1:3" x14ac:dyDescent="0.2">
      <c r="B60" s="3"/>
      <c r="C60" s="10"/>
    </row>
    <row r="61" spans="1:3" x14ac:dyDescent="0.2">
      <c r="A61" s="50" t="s">
        <v>40</v>
      </c>
      <c r="B61" s="53">
        <f>ROUND((B25/B35),1)</f>
        <v>0.2</v>
      </c>
      <c r="C61" s="10"/>
    </row>
    <row r="62" spans="1:3" x14ac:dyDescent="0.2">
      <c r="A62" s="50" t="s">
        <v>41</v>
      </c>
      <c r="B62" s="53">
        <f>ROUND((B25/B37),1)</f>
        <v>21.2</v>
      </c>
      <c r="C62" s="10"/>
    </row>
    <row r="63" spans="1:3" x14ac:dyDescent="0.2">
      <c r="A63" s="50" t="s">
        <v>42</v>
      </c>
      <c r="B63" s="53">
        <f>ROUND((B25/B58),1)</f>
        <v>6.2</v>
      </c>
      <c r="C63" s="10"/>
    </row>
    <row r="66" spans="1:3" x14ac:dyDescent="0.2">
      <c r="A66" s="7" t="s">
        <v>43</v>
      </c>
      <c r="B66" s="8"/>
      <c r="C66" s="9"/>
    </row>
    <row r="67" spans="1:3" x14ac:dyDescent="0.2">
      <c r="C67" s="10"/>
    </row>
    <row r="68" spans="1:3" x14ac:dyDescent="0.2">
      <c r="A68" s="14" t="s">
        <v>135</v>
      </c>
    </row>
    <row r="69" spans="1:3" x14ac:dyDescent="0.2">
      <c r="A69" s="14" t="s">
        <v>136</v>
      </c>
    </row>
    <row r="70" spans="1:3" x14ac:dyDescent="0.2">
      <c r="A70" t="s">
        <v>119</v>
      </c>
    </row>
    <row r="71" spans="1:3" x14ac:dyDescent="0.2">
      <c r="A71" t="s">
        <v>120</v>
      </c>
    </row>
    <row r="72" spans="1:3" x14ac:dyDescent="0.2">
      <c r="C72" s="11"/>
    </row>
    <row r="73" spans="1:3" x14ac:dyDescent="0.2">
      <c r="A73" s="55"/>
      <c r="B73" s="55"/>
      <c r="C73" s="9"/>
    </row>
    <row r="74" spans="1:3" x14ac:dyDescent="0.2">
      <c r="C74" s="56"/>
    </row>
    <row r="75" spans="1:3" x14ac:dyDescent="0.2">
      <c r="C75" s="56"/>
    </row>
    <row r="76" spans="1:3" x14ac:dyDescent="0.2">
      <c r="B76" s="3" t="s">
        <v>3</v>
      </c>
    </row>
    <row r="77" spans="1:3" x14ac:dyDescent="0.2">
      <c r="B77" s="3"/>
    </row>
    <row r="78" spans="1:3" x14ac:dyDescent="0.2">
      <c r="B78" s="5" t="s">
        <v>5</v>
      </c>
    </row>
    <row r="79" spans="1:3" x14ac:dyDescent="0.2">
      <c r="B79" s="5"/>
    </row>
    <row r="80" spans="1:3" x14ac:dyDescent="0.2">
      <c r="B80" s="57">
        <v>44926</v>
      </c>
    </row>
    <row r="81" spans="1:9" x14ac:dyDescent="0.2">
      <c r="A81" s="2" t="s">
        <v>23</v>
      </c>
      <c r="B81" s="5"/>
    </row>
    <row r="82" spans="1:9" x14ac:dyDescent="0.2">
      <c r="A82" s="58"/>
      <c r="B82" s="5"/>
    </row>
    <row r="84" spans="1:9" ht="34" x14ac:dyDescent="0.2">
      <c r="A84" s="14" t="s">
        <v>48</v>
      </c>
      <c r="B84" s="15">
        <v>17600</v>
      </c>
      <c r="C84" s="16" t="s">
        <v>134</v>
      </c>
    </row>
    <row r="85" spans="1:9" ht="34" x14ac:dyDescent="0.2">
      <c r="A85" s="14" t="s">
        <v>49</v>
      </c>
      <c r="B85" s="15">
        <v>-13700</v>
      </c>
      <c r="C85" s="16" t="s">
        <v>134</v>
      </c>
    </row>
    <row r="86" spans="1:9" ht="34" x14ac:dyDescent="0.2">
      <c r="A86" t="s">
        <v>50</v>
      </c>
      <c r="B86" s="17">
        <f>-31700-105600</f>
        <v>-137300</v>
      </c>
      <c r="C86" s="16" t="s">
        <v>134</v>
      </c>
    </row>
    <row r="87" spans="1:9" x14ac:dyDescent="0.2">
      <c r="A87" s="2" t="s">
        <v>74</v>
      </c>
      <c r="B87" s="60">
        <f>SUM(B84:B86)</f>
        <v>-133400</v>
      </c>
    </row>
    <row r="90" spans="1:9" x14ac:dyDescent="0.2">
      <c r="A90" s="61" t="s">
        <v>51</v>
      </c>
    </row>
    <row r="94" spans="1:9" x14ac:dyDescent="0.2">
      <c r="E94" s="16"/>
      <c r="F94" s="16"/>
      <c r="G94" s="16"/>
      <c r="H94" s="16"/>
      <c r="I94" s="16"/>
    </row>
  </sheetData>
  <sheetProtection algorithmName="SHA-512" hashValue="3nzsh+GKxsHAJe9HMh9fppqwaqhdPgu69DcaTgELpaAbicS+zuQB/UYdzLV7yC+3eiX1MhU823RvEyYol5lCcg==" saltValue="OeOhuM5aWJho75yL1EWi6g==" spinCount="100000" sheet="1" objects="1" scenarios="1"/>
  <pageMargins left="0.7" right="0.7" top="0.75" bottom="0.75" header="0.3" footer="0.3"/>
  <pageSetup paperSize="9" scale="47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F3FCB-A89F-C147-92E4-5D9896D7CE72}">
  <sheetPr>
    <pageSetUpPr fitToPage="1"/>
  </sheetPr>
  <dimension ref="A1:J99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121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122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45238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123</v>
      </c>
      <c r="B11" s="10"/>
      <c r="C11" s="10"/>
      <c r="D11" s="11"/>
    </row>
    <row r="12" spans="1:4" x14ac:dyDescent="0.2">
      <c r="A12" s="36">
        <v>7.4289999999999995E-2</v>
      </c>
      <c r="B12" s="10"/>
      <c r="C12" s="10"/>
      <c r="D12" s="11" t="s">
        <v>124</v>
      </c>
    </row>
    <row r="13" spans="1:4" x14ac:dyDescent="0.2">
      <c r="A13" s="13"/>
      <c r="B13" s="10"/>
      <c r="C13" s="10"/>
      <c r="D13" s="11"/>
    </row>
    <row r="14" spans="1:4" x14ac:dyDescent="0.2">
      <c r="A14" s="13"/>
      <c r="B14" s="10"/>
      <c r="C14" s="10"/>
      <c r="D14" s="11"/>
    </row>
    <row r="15" spans="1:4" ht="34" x14ac:dyDescent="0.2">
      <c r="A15" s="14" t="s">
        <v>8</v>
      </c>
      <c r="B15" s="15">
        <f>C15*A12</f>
        <v>64624.870999999999</v>
      </c>
      <c r="C15" s="15">
        <v>869900</v>
      </c>
      <c r="D15" s="16" t="s">
        <v>125</v>
      </c>
    </row>
    <row r="16" spans="1:4" x14ac:dyDescent="0.2">
      <c r="A16" s="14"/>
      <c r="B16" s="15"/>
      <c r="C16" s="15"/>
      <c r="D16" s="16"/>
    </row>
    <row r="17" spans="1:4" ht="34" x14ac:dyDescent="0.2">
      <c r="A17" s="14" t="s">
        <v>126</v>
      </c>
      <c r="B17" s="17">
        <f>C17*A12</f>
        <v>29411.410999999996</v>
      </c>
      <c r="C17" s="15">
        <v>395900</v>
      </c>
      <c r="D17" s="16" t="s">
        <v>125</v>
      </c>
    </row>
    <row r="18" spans="1:4" x14ac:dyDescent="0.2">
      <c r="A18" s="14"/>
      <c r="B18" s="15"/>
      <c r="C18" s="15"/>
      <c r="D18" s="16"/>
    </row>
    <row r="19" spans="1:4" x14ac:dyDescent="0.2">
      <c r="A19" s="1" t="s">
        <v>11</v>
      </c>
      <c r="B19" s="15">
        <f>SUM(B15:B17)</f>
        <v>94036.281999999992</v>
      </c>
      <c r="C19" s="15"/>
      <c r="D19" s="16"/>
    </row>
    <row r="20" spans="1:4" x14ac:dyDescent="0.2">
      <c r="A20" s="14"/>
      <c r="B20" s="15"/>
      <c r="C20" s="15"/>
      <c r="D20" s="16"/>
    </row>
    <row r="21" spans="1:4" x14ac:dyDescent="0.2">
      <c r="A21" s="19" t="s">
        <v>12</v>
      </c>
      <c r="B21" s="15"/>
      <c r="C21" s="15"/>
      <c r="D21" s="16"/>
    </row>
    <row r="22" spans="1:4" x14ac:dyDescent="0.2">
      <c r="A22" s="14"/>
      <c r="B22" s="15"/>
      <c r="C22" s="15"/>
      <c r="D22" s="16"/>
    </row>
    <row r="23" spans="1:4" ht="34" x14ac:dyDescent="0.2">
      <c r="A23" s="14" t="s">
        <v>13</v>
      </c>
      <c r="B23" s="15">
        <f>-B88</f>
        <v>-4219.6719999999996</v>
      </c>
      <c r="C23" s="15"/>
      <c r="D23" s="16" t="s">
        <v>127</v>
      </c>
    </row>
    <row r="24" spans="1:4" x14ac:dyDescent="0.2">
      <c r="A24" s="14"/>
      <c r="B24" s="15"/>
      <c r="C24" s="15"/>
      <c r="D24" s="16"/>
    </row>
    <row r="25" spans="1:4" x14ac:dyDescent="0.2">
      <c r="A25" s="4"/>
      <c r="B25" s="10"/>
      <c r="C25" s="10"/>
    </row>
    <row r="26" spans="1:4" x14ac:dyDescent="0.2">
      <c r="A26" s="20" t="s">
        <v>14</v>
      </c>
      <c r="B26" s="21">
        <f>B19-B88</f>
        <v>89816.609999999986</v>
      </c>
      <c r="C26" s="21"/>
      <c r="D26" s="22"/>
    </row>
    <row r="27" spans="1:4" x14ac:dyDescent="0.2">
      <c r="A27" s="2"/>
    </row>
    <row r="28" spans="1:4" x14ac:dyDescent="0.2">
      <c r="A28" s="2"/>
    </row>
    <row r="29" spans="1:4" x14ac:dyDescent="0.2">
      <c r="A29" s="7" t="s">
        <v>15</v>
      </c>
      <c r="B29" s="7"/>
      <c r="C29" s="7"/>
      <c r="D29" s="23"/>
    </row>
    <row r="30" spans="1:4" x14ac:dyDescent="0.2">
      <c r="A30" s="2" t="s">
        <v>16</v>
      </c>
      <c r="B30" s="3"/>
      <c r="C30" s="3"/>
      <c r="D30" s="24"/>
    </row>
    <row r="31" spans="1:4" x14ac:dyDescent="0.2">
      <c r="A31" s="12">
        <v>44926</v>
      </c>
      <c r="B31" s="28"/>
      <c r="C31" s="28"/>
      <c r="D31" s="28"/>
    </row>
    <row r="32" spans="1:4" x14ac:dyDescent="0.2">
      <c r="A32" s="13"/>
      <c r="B32" s="64"/>
      <c r="C32" s="64"/>
      <c r="D32" s="28"/>
    </row>
    <row r="33" spans="1:4" x14ac:dyDescent="0.2">
      <c r="A33" s="2" t="s">
        <v>23</v>
      </c>
      <c r="B33" s="28"/>
      <c r="C33" s="28"/>
      <c r="D33" s="28"/>
    </row>
    <row r="34" spans="1:4" x14ac:dyDescent="0.2">
      <c r="A34" s="36"/>
      <c r="B34" s="28"/>
      <c r="C34" s="28"/>
      <c r="D34" s="36"/>
    </row>
    <row r="35" spans="1:4" x14ac:dyDescent="0.2">
      <c r="A35" s="13"/>
      <c r="B35" s="28"/>
      <c r="C35" s="28"/>
      <c r="D35" s="28"/>
    </row>
    <row r="36" spans="1:4" ht="17" x14ac:dyDescent="0.2">
      <c r="A36" s="14" t="s">
        <v>24</v>
      </c>
      <c r="B36" s="38">
        <v>84184.119000000006</v>
      </c>
      <c r="C36" s="38"/>
      <c r="D36" s="16" t="s">
        <v>128</v>
      </c>
    </row>
    <row r="37" spans="1:4" x14ac:dyDescent="0.2">
      <c r="A37" s="14" t="s">
        <v>25</v>
      </c>
      <c r="B37" s="38"/>
      <c r="C37" s="38"/>
      <c r="D37" s="16"/>
    </row>
    <row r="38" spans="1:4" ht="17" x14ac:dyDescent="0.2">
      <c r="A38" s="1" t="s">
        <v>26</v>
      </c>
      <c r="B38" s="38">
        <v>19753.978999999999</v>
      </c>
      <c r="C38" s="38"/>
      <c r="D38" s="16" t="s">
        <v>128</v>
      </c>
    </row>
    <row r="39" spans="1:4" x14ac:dyDescent="0.2">
      <c r="A39" s="14"/>
      <c r="B39" s="38"/>
      <c r="C39" s="38"/>
      <c r="D39" s="11"/>
    </row>
    <row r="40" spans="1:4" x14ac:dyDescent="0.2">
      <c r="A40" s="1" t="s">
        <v>27</v>
      </c>
      <c r="B40" s="38"/>
      <c r="C40" s="38"/>
      <c r="D40" s="11"/>
    </row>
    <row r="41" spans="1:4" x14ac:dyDescent="0.2">
      <c r="A41" s="14"/>
      <c r="B41" s="38"/>
      <c r="C41" s="38"/>
      <c r="D41" s="11"/>
    </row>
    <row r="42" spans="1:4" ht="17" x14ac:dyDescent="0.2">
      <c r="A42" s="14" t="s">
        <v>28</v>
      </c>
      <c r="B42" s="38">
        <v>-98.283000000000001</v>
      </c>
      <c r="C42" s="38"/>
      <c r="D42" s="16" t="s">
        <v>128</v>
      </c>
    </row>
    <row r="43" spans="1:4" x14ac:dyDescent="0.2">
      <c r="A43" s="14" t="s">
        <v>29</v>
      </c>
      <c r="B43" s="38"/>
      <c r="C43" s="38"/>
      <c r="D43" s="11"/>
    </row>
    <row r="44" spans="1:4" x14ac:dyDescent="0.2">
      <c r="A44" s="14"/>
      <c r="B44" s="38"/>
      <c r="C44" s="38"/>
      <c r="D44" s="11"/>
    </row>
    <row r="45" spans="1:4" x14ac:dyDescent="0.2">
      <c r="A45" s="14" t="s">
        <v>30</v>
      </c>
      <c r="B45" s="38"/>
      <c r="C45" s="38"/>
      <c r="D45" s="11"/>
    </row>
    <row r="46" spans="1:4" x14ac:dyDescent="0.2">
      <c r="A46" s="14" t="s">
        <v>31</v>
      </c>
      <c r="B46" s="38"/>
      <c r="C46" s="38"/>
      <c r="D46" s="16"/>
    </row>
    <row r="47" spans="1:4" x14ac:dyDescent="0.2">
      <c r="A47" s="14" t="s">
        <v>32</v>
      </c>
      <c r="B47" s="38"/>
      <c r="C47" s="38"/>
      <c r="D47" s="11"/>
    </row>
    <row r="48" spans="1:4" x14ac:dyDescent="0.2">
      <c r="A48" s="14" t="s">
        <v>33</v>
      </c>
      <c r="B48" s="38"/>
      <c r="C48" s="38"/>
      <c r="D48" s="11"/>
    </row>
    <row r="49" spans="1:4" x14ac:dyDescent="0.2">
      <c r="A49" s="14"/>
      <c r="B49" s="38"/>
      <c r="C49" s="38"/>
      <c r="D49" s="11"/>
    </row>
    <row r="50" spans="1:4" x14ac:dyDescent="0.2">
      <c r="A50" s="14" t="s">
        <v>34</v>
      </c>
      <c r="B50" s="38"/>
      <c r="C50" s="38"/>
      <c r="D50" s="16"/>
    </row>
    <row r="51" spans="1:4" x14ac:dyDescent="0.2">
      <c r="A51" s="14" t="s">
        <v>35</v>
      </c>
      <c r="B51" s="38"/>
      <c r="C51" s="38"/>
      <c r="D51" s="11"/>
    </row>
    <row r="52" spans="1:4" x14ac:dyDescent="0.2">
      <c r="A52" s="14" t="s">
        <v>36</v>
      </c>
      <c r="B52" s="38"/>
      <c r="C52" s="38"/>
      <c r="D52" s="16"/>
    </row>
    <row r="53" spans="1:4" x14ac:dyDescent="0.2">
      <c r="A53" s="14" t="s">
        <v>37</v>
      </c>
      <c r="B53" s="38"/>
      <c r="C53" s="38"/>
      <c r="D53" s="16"/>
    </row>
    <row r="54" spans="1:4" x14ac:dyDescent="0.2">
      <c r="A54" s="14"/>
      <c r="B54" s="38"/>
      <c r="C54" s="38"/>
      <c r="D54" s="11"/>
    </row>
    <row r="55" spans="1:4" ht="17" x14ac:dyDescent="0.2">
      <c r="A55" s="14" t="s">
        <v>38</v>
      </c>
      <c r="B55" s="38">
        <v>2003.9169999999999</v>
      </c>
      <c r="C55" s="38"/>
      <c r="D55" s="16" t="s">
        <v>128</v>
      </c>
    </row>
    <row r="56" spans="1:4" x14ac:dyDescent="0.2">
      <c r="A56" s="14"/>
      <c r="B56" s="38"/>
      <c r="C56" s="38"/>
      <c r="D56" s="11"/>
    </row>
    <row r="57" spans="1:4" x14ac:dyDescent="0.2">
      <c r="A57" s="14" t="s">
        <v>39</v>
      </c>
      <c r="B57" s="38">
        <f>SUM(B42:B55)</f>
        <v>1905.634</v>
      </c>
      <c r="C57" s="38"/>
      <c r="D57" s="11"/>
    </row>
    <row r="58" spans="1:4" x14ac:dyDescent="0.2">
      <c r="A58" s="40"/>
      <c r="B58" s="42"/>
      <c r="C58" s="42"/>
      <c r="D58" s="43"/>
    </row>
    <row r="59" spans="1:4" x14ac:dyDescent="0.2">
      <c r="A59" s="44" t="s">
        <v>15</v>
      </c>
      <c r="B59" s="46">
        <f>B38+B57</f>
        <v>21659.612999999998</v>
      </c>
      <c r="C59" s="46"/>
      <c r="D59" s="47"/>
    </row>
    <row r="60" spans="1:4" x14ac:dyDescent="0.2">
      <c r="B60" s="10"/>
      <c r="C60" s="10"/>
      <c r="D60" s="11"/>
    </row>
    <row r="61" spans="1:4" x14ac:dyDescent="0.2">
      <c r="B61" s="3"/>
      <c r="C61" s="3"/>
      <c r="D61" s="10"/>
    </row>
    <row r="62" spans="1:4" x14ac:dyDescent="0.2">
      <c r="A62" s="50" t="s">
        <v>40</v>
      </c>
      <c r="B62" s="53">
        <f>ROUND((B26/B36),1)</f>
        <v>1.1000000000000001</v>
      </c>
      <c r="C62" s="52"/>
      <c r="D62" s="10"/>
    </row>
    <row r="63" spans="1:4" x14ac:dyDescent="0.2">
      <c r="A63" s="50" t="s">
        <v>41</v>
      </c>
      <c r="B63" s="53">
        <f>ROUND((B26/B38),1)</f>
        <v>4.5</v>
      </c>
      <c r="C63" s="52"/>
      <c r="D63" s="10"/>
    </row>
    <row r="64" spans="1:4" x14ac:dyDescent="0.2">
      <c r="A64" s="50" t="s">
        <v>42</v>
      </c>
      <c r="B64" s="53">
        <f>ROUND((B26/B59),1)</f>
        <v>4.0999999999999996</v>
      </c>
      <c r="C64" s="52"/>
      <c r="D64" s="10"/>
    </row>
    <row r="67" spans="1:4" x14ac:dyDescent="0.2">
      <c r="A67" s="7" t="s">
        <v>43</v>
      </c>
      <c r="B67" s="8"/>
      <c r="C67" s="8"/>
      <c r="D67" s="9"/>
    </row>
    <row r="68" spans="1:4" x14ac:dyDescent="0.2">
      <c r="D68" s="10"/>
    </row>
    <row r="69" spans="1:4" x14ac:dyDescent="0.2">
      <c r="A69" s="14" t="s">
        <v>129</v>
      </c>
    </row>
    <row r="70" spans="1:4" x14ac:dyDescent="0.2">
      <c r="A70" t="s">
        <v>130</v>
      </c>
    </row>
    <row r="71" spans="1:4" x14ac:dyDescent="0.2">
      <c r="A71" s="14" t="s">
        <v>131</v>
      </c>
    </row>
    <row r="72" spans="1:4" x14ac:dyDescent="0.2">
      <c r="A72" t="s">
        <v>132</v>
      </c>
      <c r="D72" s="11"/>
    </row>
    <row r="73" spans="1:4" x14ac:dyDescent="0.2">
      <c r="D73" s="11"/>
    </row>
    <row r="74" spans="1:4" x14ac:dyDescent="0.2">
      <c r="A74" s="55"/>
      <c r="B74" s="55"/>
      <c r="C74" s="55"/>
      <c r="D74" s="9"/>
    </row>
    <row r="75" spans="1:4" x14ac:dyDescent="0.2">
      <c r="D75" s="56"/>
    </row>
    <row r="76" spans="1:4" x14ac:dyDescent="0.2">
      <c r="D76" s="56"/>
    </row>
    <row r="77" spans="1:4" x14ac:dyDescent="0.2">
      <c r="B77" s="3" t="s">
        <v>3</v>
      </c>
      <c r="C77" s="3" t="s">
        <v>122</v>
      </c>
    </row>
    <row r="78" spans="1:4" x14ac:dyDescent="0.2">
      <c r="B78" s="3"/>
      <c r="C78" s="3"/>
    </row>
    <row r="79" spans="1:4" x14ac:dyDescent="0.2">
      <c r="B79" s="5" t="s">
        <v>5</v>
      </c>
      <c r="C79" s="5" t="s">
        <v>5</v>
      </c>
    </row>
    <row r="80" spans="1:4" x14ac:dyDescent="0.2">
      <c r="B80" s="5"/>
      <c r="C80" s="5"/>
    </row>
    <row r="81" spans="1:10" x14ac:dyDescent="0.2">
      <c r="B81" s="57">
        <v>45238</v>
      </c>
      <c r="C81" s="57">
        <v>45238</v>
      </c>
    </row>
    <row r="82" spans="1:10" x14ac:dyDescent="0.2">
      <c r="A82" s="2" t="s">
        <v>123</v>
      </c>
      <c r="B82" s="5"/>
      <c r="C82" s="5"/>
    </row>
    <row r="83" spans="1:10" x14ac:dyDescent="0.2">
      <c r="A83" s="58">
        <f>A12</f>
        <v>7.4289999999999995E-2</v>
      </c>
      <c r="B83" s="5"/>
      <c r="C83" s="5"/>
      <c r="D83" s="11" t="s">
        <v>124</v>
      </c>
    </row>
    <row r="85" spans="1:10" ht="34" x14ac:dyDescent="0.2">
      <c r="A85" s="14" t="s">
        <v>48</v>
      </c>
      <c r="B85" s="15">
        <f>C85*A83</f>
        <v>4219.6719999999996</v>
      </c>
      <c r="C85" s="15">
        <v>56800</v>
      </c>
      <c r="D85" s="16" t="s">
        <v>125</v>
      </c>
    </row>
    <row r="86" spans="1:10" x14ac:dyDescent="0.2">
      <c r="A86" s="14" t="s">
        <v>49</v>
      </c>
      <c r="B86" s="15"/>
      <c r="C86" s="15"/>
      <c r="D86" s="16"/>
    </row>
    <row r="87" spans="1:10" x14ac:dyDescent="0.2">
      <c r="A87" t="s">
        <v>50</v>
      </c>
      <c r="B87" s="42"/>
      <c r="C87" s="42"/>
      <c r="D87" s="16"/>
    </row>
    <row r="88" spans="1:10" x14ac:dyDescent="0.2">
      <c r="A88" s="2" t="s">
        <v>13</v>
      </c>
      <c r="B88" s="60">
        <f>SUM(B85:B87)</f>
        <v>4219.6719999999996</v>
      </c>
      <c r="C88" s="60">
        <f>SUM(C85:C87)</f>
        <v>56800</v>
      </c>
    </row>
    <row r="91" spans="1:10" x14ac:dyDescent="0.2">
      <c r="A91" s="61" t="s">
        <v>51</v>
      </c>
    </row>
    <row r="95" spans="1:10" x14ac:dyDescent="0.2">
      <c r="F95" s="16"/>
      <c r="G95" s="16"/>
      <c r="H95" s="16"/>
      <c r="I95" s="16"/>
      <c r="J95" s="16"/>
    </row>
    <row r="98" spans="2:3" x14ac:dyDescent="0.2">
      <c r="B98" s="68"/>
      <c r="C98" s="68"/>
    </row>
    <row r="99" spans="2:3" x14ac:dyDescent="0.2">
      <c r="B99" s="68"/>
      <c r="C99" s="68"/>
    </row>
  </sheetData>
  <sheetProtection algorithmName="SHA-512" hashValue="dI55JH0fS60UHse+Tqv9eREcywoKI7x/HDnCTb8A76yRwaTgjhfdrS6/wK66avbkJXCzgWsTWElloiD+5NU7Dg==" saltValue="V50DQA2X696Lyv9sOZd9yQ==" spinCount="100000" sheet="1" objects="1" scenarios="1"/>
  <pageMargins left="0.7" right="0.7" top="0.75" bottom="0.75" header="0.3" footer="0.3"/>
  <pageSetup paperSize="9" scale="5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Ensign Bus Co 090323</vt:lpstr>
      <vt:lpstr>Track Access Prod 120423</vt:lpstr>
      <vt:lpstr>Fridgexpress (UK) 020523</vt:lpstr>
      <vt:lpstr>Star Handling 220523</vt:lpstr>
      <vt:lpstr>Geoff Boorman Fuels 170723</vt:lpstr>
      <vt:lpstr>CBW Group Hold 190723</vt:lpstr>
      <vt:lpstr>Menzies Dist 190723</vt:lpstr>
      <vt:lpstr>Kammac 081123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2024-05-10T15:35:25Z</dcterms:created>
  <dcterms:modified xsi:type="dcterms:W3CDTF">2024-05-10T15:55:04Z</dcterms:modified>
</cp:coreProperties>
</file>