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4 Publication/BVB Insights 2024 with Supporting Calculations/Energy/"/>
    </mc:Choice>
  </mc:AlternateContent>
  <xr:revisionPtr revIDLastSave="0" documentId="13_ncr:1_{854E0B41-A50C-F14D-A79C-D0CB8B394F9E}" xr6:coauthVersionLast="47" xr6:coauthVersionMax="47" xr10:uidLastSave="{00000000-0000-0000-0000-000000000000}"/>
  <workbookProtection workbookAlgorithmName="SHA-512" workbookHashValue="ObvWTnkBtDHB+ykKVP+7z7Q3UwemysWfFvEnVKIzFbn4RPs8oyeXYR/nlLOIvgIBerZyCMZ1EzKp2GXDrCnyTQ==" workbookSaltValue="Ov/2vxfnVMXvZ7a8oqANNQ==" workbookSpinCount="100000" lockStructure="1"/>
  <bookViews>
    <workbookView xWindow="780" yWindow="1000" windowWidth="27640" windowHeight="15800" xr2:uid="{C2973CF6-0A50-1648-965B-EB15810247C0}"/>
  </bookViews>
  <sheets>
    <sheet name="Romar Topco 090123" sheetId="1" r:id="rId1"/>
    <sheet name="Andigestion 010923" sheetId="2" r:id="rId2"/>
    <sheet name="Ixora Energy 150923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04" i="3" l="1"/>
  <c r="J104" i="3"/>
  <c r="F104" i="3"/>
  <c r="G100" i="3"/>
  <c r="G102" i="3" s="1"/>
  <c r="L99" i="3"/>
  <c r="L96" i="3"/>
  <c r="K94" i="3"/>
  <c r="J94" i="3"/>
  <c r="J100" i="3" s="1"/>
  <c r="I94" i="3"/>
  <c r="I100" i="3" s="1"/>
  <c r="I102" i="3" s="1"/>
  <c r="I104" i="3" s="1"/>
  <c r="H94" i="3"/>
  <c r="L94" i="3" s="1"/>
  <c r="L100" i="3" s="1"/>
  <c r="G94" i="3"/>
  <c r="F94" i="3"/>
  <c r="F100" i="3" s="1"/>
  <c r="L93" i="3"/>
  <c r="L92" i="3"/>
  <c r="L91" i="3"/>
  <c r="D86" i="3"/>
  <c r="B81" i="3"/>
  <c r="B20" i="3" s="1"/>
  <c r="L102" i="3" l="1"/>
  <c r="G104" i="3"/>
  <c r="L104" i="3" s="1"/>
  <c r="B49" i="3" s="1"/>
  <c r="B51" i="3" s="1"/>
  <c r="B53" i="3" s="1"/>
  <c r="B58" i="3" s="1"/>
  <c r="B57" i="3"/>
  <c r="B56" i="3"/>
  <c r="B17" i="3"/>
  <c r="H100" i="3"/>
  <c r="H102" i="3" s="1"/>
  <c r="H104" i="3" s="1"/>
  <c r="B80" i="2" l="1"/>
  <c r="B51" i="2"/>
  <c r="B53" i="2" s="1"/>
  <c r="B20" i="2"/>
  <c r="B17" i="2"/>
  <c r="B58" i="2" l="1"/>
  <c r="B56" i="2"/>
  <c r="B57" i="2"/>
  <c r="C87" i="1" l="1"/>
  <c r="A82" i="1"/>
  <c r="B84" i="1" s="1"/>
  <c r="B87" i="1" s="1"/>
  <c r="B22" i="1" s="1"/>
  <c r="B56" i="1"/>
  <c r="B58" i="1" s="1"/>
  <c r="B35" i="1"/>
  <c r="B16" i="1"/>
  <c r="B14" i="1"/>
  <c r="B18" i="1" s="1"/>
  <c r="B25" i="1" s="1"/>
  <c r="B61" i="1" s="1"/>
</calcChain>
</file>

<file path=xl/sharedStrings.xml><?xml version="1.0" encoding="utf-8"?>
<sst xmlns="http://schemas.openxmlformats.org/spreadsheetml/2006/main" count="201" uniqueCount="93">
  <si>
    <t>Target Company</t>
  </si>
  <si>
    <t>Romar Topco Limited (Romar Abrado)</t>
  </si>
  <si>
    <t>Currency</t>
  </si>
  <si>
    <t>GBP</t>
  </si>
  <si>
    <t>USD</t>
  </si>
  <si>
    <t>Display</t>
  </si>
  <si>
    <t>000s</t>
  </si>
  <si>
    <t>Enterprise Value</t>
  </si>
  <si>
    <t>Date Completed:</t>
  </si>
  <si>
    <t>USD/GBP Exchange Rate:</t>
  </si>
  <si>
    <t>Source: www.oanda.com - as at 09/01/2023</t>
  </si>
  <si>
    <t>Cash consideration (GBP)</t>
  </si>
  <si>
    <t>Source: Archer Limited first quarter 2023 report; Note 13 Acquisitions</t>
  </si>
  <si>
    <t>Source: Archer Limited first quarter 2023 report; Note 13 Acquisitions; earn-out</t>
  </si>
  <si>
    <t>Total consideration</t>
  </si>
  <si>
    <t>Adjustments:</t>
  </si>
  <si>
    <t>Cash acquired</t>
  </si>
  <si>
    <t>EV</t>
  </si>
  <si>
    <t>Normalised EBITDA</t>
  </si>
  <si>
    <t>Reporting Date:</t>
  </si>
  <si>
    <t>Revenue</t>
  </si>
  <si>
    <t>Source: Archer Limited press release dated 10/01/2023; approximate</t>
  </si>
  <si>
    <t>Gross Profit</t>
  </si>
  <si>
    <t>Operating profit</t>
  </si>
  <si>
    <t xml:space="preserve">Source: 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</si>
  <si>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</si>
  <si>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</si>
  <si>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</si>
  <si>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</si>
  <si>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</si>
  <si>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</si>
  <si>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</si>
  <si>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</si>
  <si>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</si>
  <si>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</si>
  <si>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</si>
  <si>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</si>
  <si>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Source:</t>
  </si>
  <si>
    <t>Sub-total</t>
  </si>
  <si>
    <t>EV/Revenue Multiple</t>
  </si>
  <si>
    <t>EV/EBIT Multiple</t>
  </si>
  <si>
    <t>N/A</t>
  </si>
  <si>
    <t>EV/EBITDA Multiple</t>
  </si>
  <si>
    <t>Source Data</t>
  </si>
  <si>
    <t>Romar Topco Limited financial statements for the year ended 31/12/2021</t>
  </si>
  <si>
    <t>Archer Limited press release dated 10/01/2023</t>
  </si>
  <si>
    <t>Romar Topco Limited PSC02 notice dated 11/01/2023</t>
  </si>
  <si>
    <t>Archer Limited first quarter 2023 report</t>
  </si>
  <si>
    <t>Cash and cash Equivalents</t>
  </si>
  <si>
    <t>Debt</t>
  </si>
  <si>
    <t>Lease Liabilities</t>
  </si>
  <si>
    <t>© 2024 Business Valuation Benchmarks Ltd</t>
  </si>
  <si>
    <t>Fair value of contingent consideration (GBP)</t>
  </si>
  <si>
    <t>Andigestion Limited</t>
  </si>
  <si>
    <t>Consideration (GBP)</t>
  </si>
  <si>
    <t>Source: Severn Trent plc press release dated 22/11/2023; note 13 Acquisitions</t>
  </si>
  <si>
    <t>Source: Andigestion Limited financial statements for the year ended 31/03/2023</t>
  </si>
  <si>
    <t>Andigestion Limited financial statements for the year ended 31/03/2023</t>
  </si>
  <si>
    <t>Severn Trent plc press release dated 22/11/2023</t>
  </si>
  <si>
    <t>Ixora Energy Limited</t>
  </si>
  <si>
    <t>Source: Engie SA press release dated 21/09/2023</t>
  </si>
  <si>
    <t>Net debt - as at 30/09/2022</t>
  </si>
  <si>
    <t>Source: Ixora Energy Limited financial statements for the year ended 30/09/2022; see below</t>
  </si>
  <si>
    <t>Source: Ixora Energy Limited financial statements for the year ended 30/09/2022; continuing operations</t>
  </si>
  <si>
    <t>Source: Ixora Energy Limited financial statements for the year ended 30/09/2022</t>
  </si>
  <si>
    <t>Source: Ixora Energy Limited financial statements for the year ended 30/09/2022; continuing operations; see below (Calculation of Depreciation to be allocated to continuing operations)</t>
  </si>
  <si>
    <t>Ixora Energy Limited financial statements for the year ended 30/09/2022</t>
  </si>
  <si>
    <t>Engie SA press release dated 21/09/2023</t>
  </si>
  <si>
    <t>Ixora Energy Limited PSC02 notice dated 26/09/2023</t>
  </si>
  <si>
    <t>Net debt</t>
  </si>
  <si>
    <t>Calculation of Depreciation to be allocated to continuing operations</t>
  </si>
  <si>
    <t>For the year ended 30/09/2022</t>
  </si>
  <si>
    <t>'000s</t>
  </si>
  <si>
    <t>F/hold Prop.</t>
  </si>
  <si>
    <t>P&amp;M</t>
  </si>
  <si>
    <t>MV</t>
  </si>
  <si>
    <t>F&amp;F</t>
  </si>
  <si>
    <t>OE</t>
  </si>
  <si>
    <t>Maint Spares</t>
  </si>
  <si>
    <t>Total</t>
  </si>
  <si>
    <t>Cost</t>
  </si>
  <si>
    <t>As at 01 Oct 2021</t>
  </si>
  <si>
    <t>Additions</t>
  </si>
  <si>
    <t>Disposals</t>
  </si>
  <si>
    <t>As at 30 Sept 2022 (Excl Disposal of Subs)</t>
  </si>
  <si>
    <t>(a)</t>
  </si>
  <si>
    <t>Disposal of Subsidiary</t>
  </si>
  <si>
    <t>Depreciation charge</t>
  </si>
  <si>
    <t>Dep'n charge for the year</t>
  </si>
  <si>
    <t>(b)</t>
  </si>
  <si>
    <r>
      <t xml:space="preserve">Dep'n charge as % of  value of Assets </t>
    </r>
    <r>
      <rPr>
        <b/>
        <sz val="11"/>
        <color theme="1"/>
        <rFont val="Calibri"/>
        <family val="2"/>
        <scheme val="minor"/>
      </rPr>
      <t>(b x a)</t>
    </r>
  </si>
  <si>
    <t>Dep'n charge allocated to disposal of subs.</t>
  </si>
  <si>
    <t>Dep'n charge allocated to continuing operations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</si>
</sst>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5" formatCode="dd/mm/yyyy;@"/>
    <numFmt numFmtId="166" formatCode="#,##0.0;[Red]\-#,##0.0"/>
    <numFmt numFmtId="167" formatCode="#,##0.00000;[Red]\-#,##0.00000"/>
    <numFmt numFmtId="168" formatCode="_-* #,##0.0_-;\-* #,##0.0_-;_-* &quot;-&quot;??_-;_-@_-"/>
    <numFmt numFmtId="169" formatCode="0.0%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5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38" fontId="0" fillId="0" borderId="2" xfId="1" applyNumberFormat="1" applyFont="1" applyBorder="1" applyAlignment="1">
      <alignment vertical="top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38" fontId="0" fillId="0" borderId="0" xfId="1" applyNumberFormat="1" applyFont="1" applyFill="1" applyAlignment="1">
      <alignment vertical="top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wrapText="1"/>
    </xf>
    <xf numFmtId="0" fontId="0" fillId="2" borderId="3" xfId="0" applyFill="1" applyBorder="1"/>
    <xf numFmtId="166" fontId="2" fillId="2" borderId="4" xfId="1" applyNumberFormat="1" applyFont="1" applyFill="1" applyBorder="1"/>
    <xf numFmtId="166" fontId="2" fillId="0" borderId="0" xfId="1" applyNumberFormat="1" applyFont="1" applyFill="1" applyBorder="1"/>
    <xf numFmtId="166" fontId="2" fillId="2" borderId="4" xfId="1" applyNumberFormat="1" applyFont="1" applyFill="1" applyBorder="1" applyAlignment="1">
      <alignment horizontal="right"/>
    </xf>
    <xf numFmtId="0" fontId="0" fillId="2" borderId="1" xfId="0" applyFill="1" applyBorder="1"/>
    <xf numFmtId="40" fontId="0" fillId="0" borderId="0" xfId="1" applyNumberFormat="1" applyFont="1" applyFill="1" applyBorder="1"/>
    <xf numFmtId="165" fontId="2" fillId="0" borderId="0" xfId="0" applyNumberFormat="1" applyFont="1" applyAlignment="1">
      <alignment horizontal="center"/>
    </xf>
    <xf numFmtId="167" fontId="0" fillId="0" borderId="0" xfId="1" applyNumberFormat="1" applyFont="1" applyAlignment="1">
      <alignment horizontal="left"/>
    </xf>
    <xf numFmtId="38" fontId="2" fillId="0" borderId="0" xfId="1" applyNumberFormat="1" applyFont="1"/>
    <xf numFmtId="0" fontId="0" fillId="0" borderId="0" xfId="0" quotePrefix="1"/>
    <xf numFmtId="0" fontId="2" fillId="0" borderId="0" xfId="0" quotePrefix="1" applyFont="1" applyAlignment="1">
      <alignment vertical="top" wrapText="1"/>
    </xf>
    <xf numFmtId="0" fontId="2" fillId="0" borderId="0" xfId="0" applyFont="1" applyAlignment="1">
      <alignment horizontal="right" vertical="top" wrapText="1"/>
    </xf>
    <xf numFmtId="168" fontId="0" fillId="0" borderId="0" xfId="1" applyNumberFormat="1" applyFont="1"/>
    <xf numFmtId="168" fontId="2" fillId="0" borderId="0" xfId="1" applyNumberFormat="1" applyFont="1"/>
    <xf numFmtId="169" fontId="5" fillId="0" borderId="0" xfId="2" applyNumberFormat="1" applyFont="1"/>
    <xf numFmtId="0" fontId="0" fillId="2" borderId="0" xfId="0" applyFill="1"/>
    <xf numFmtId="168" fontId="0" fillId="2" borderId="0" xfId="1" applyNumberFormat="1" applyFont="1" applyFill="1"/>
    <xf numFmtId="43" fontId="0" fillId="0" borderId="0" xfId="0" applyNumberFormat="1"/>
    <xf numFmtId="43" fontId="2" fillId="0" borderId="0" xfId="0" applyNumberFormat="1" applyFont="1"/>
  </cellXfs>
  <cellStyles count="3">
    <cellStyle name="Comma" xfId="1" builtinId="3"/>
    <cellStyle name="Normal" xfId="0" builtinId="0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B2DAF-D829-2C40-922D-57F64E089136}">
  <sheetPr>
    <pageSetUpPr fitToPage="1"/>
  </sheetPr>
  <dimension ref="A1:J94"/>
  <sheetViews>
    <sheetView tabSelected="1" workbookViewId="0">
      <selection activeCell="B1" sqref="B1"/>
    </sheetView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1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4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5</v>
      </c>
      <c r="B5" s="5" t="s">
        <v>6</v>
      </c>
      <c r="C5" s="5" t="s">
        <v>6</v>
      </c>
    </row>
    <row r="6" spans="1:4" x14ac:dyDescent="0.2">
      <c r="A6" s="2"/>
      <c r="B6" s="6"/>
      <c r="C6" s="6"/>
    </row>
    <row r="7" spans="1:4" x14ac:dyDescent="0.2">
      <c r="A7" s="7" t="s">
        <v>7</v>
      </c>
      <c r="B7" s="8"/>
      <c r="C7" s="8"/>
      <c r="D7" s="9"/>
    </row>
    <row r="8" spans="1:4" x14ac:dyDescent="0.2">
      <c r="A8" s="2" t="s">
        <v>8</v>
      </c>
      <c r="B8" s="10"/>
      <c r="C8" s="10"/>
      <c r="D8" s="11"/>
    </row>
    <row r="9" spans="1:4" x14ac:dyDescent="0.2">
      <c r="A9" s="12">
        <v>44935</v>
      </c>
      <c r="B9" s="10"/>
      <c r="C9" s="10"/>
      <c r="D9" s="11"/>
    </row>
    <row r="10" spans="1:4" x14ac:dyDescent="0.2">
      <c r="A10" s="12"/>
      <c r="B10" s="10"/>
      <c r="C10" s="10"/>
      <c r="D10" s="11"/>
    </row>
    <row r="11" spans="1:4" x14ac:dyDescent="0.2">
      <c r="A11" s="2" t="s">
        <v>9</v>
      </c>
      <c r="B11" s="10"/>
      <c r="C11" s="10"/>
      <c r="D11" s="11"/>
    </row>
    <row r="12" spans="1:4" x14ac:dyDescent="0.2">
      <c r="A12" s="13">
        <v>0.80179</v>
      </c>
      <c r="B12" s="10"/>
      <c r="C12" s="10"/>
      <c r="D12" s="13" t="s">
        <v>10</v>
      </c>
    </row>
    <row r="13" spans="1:4" x14ac:dyDescent="0.2">
      <c r="A13" s="14"/>
      <c r="B13" s="10"/>
      <c r="C13" s="10"/>
      <c r="D13" s="11"/>
    </row>
    <row r="14" spans="1:4" ht="17" x14ac:dyDescent="0.2">
      <c r="A14" s="15" t="s">
        <v>11</v>
      </c>
      <c r="B14" s="16">
        <f>C14*A12</f>
        <v>7376.4679999999998</v>
      </c>
      <c r="C14" s="16">
        <v>9200</v>
      </c>
      <c r="D14" s="17" t="s">
        <v>12</v>
      </c>
    </row>
    <row r="15" spans="1:4" x14ac:dyDescent="0.2">
      <c r="A15" s="15"/>
      <c r="B15" s="16"/>
      <c r="C15" s="16"/>
      <c r="D15" s="17"/>
    </row>
    <row r="16" spans="1:4" ht="17" x14ac:dyDescent="0.2">
      <c r="A16" s="15" t="s">
        <v>52</v>
      </c>
      <c r="B16" s="18">
        <f>C16*A12</f>
        <v>2966.623</v>
      </c>
      <c r="C16" s="16">
        <v>3700</v>
      </c>
      <c r="D16" s="17" t="s">
        <v>13</v>
      </c>
    </row>
    <row r="17" spans="1:4" x14ac:dyDescent="0.2">
      <c r="A17" s="15"/>
      <c r="B17" s="16"/>
      <c r="C17" s="16"/>
      <c r="D17" s="17"/>
    </row>
    <row r="18" spans="1:4" x14ac:dyDescent="0.2">
      <c r="A18" s="1" t="s">
        <v>14</v>
      </c>
      <c r="B18" s="16">
        <f>SUM(B14:B16)</f>
        <v>10343.091</v>
      </c>
      <c r="C18" s="16"/>
      <c r="D18" s="17"/>
    </row>
    <row r="19" spans="1:4" x14ac:dyDescent="0.2">
      <c r="A19" s="15"/>
      <c r="B19" s="16"/>
      <c r="C19" s="16"/>
      <c r="D19" s="17"/>
    </row>
    <row r="20" spans="1:4" x14ac:dyDescent="0.2">
      <c r="A20" s="19" t="s">
        <v>15</v>
      </c>
      <c r="B20" s="16"/>
      <c r="C20" s="16"/>
      <c r="D20" s="17"/>
    </row>
    <row r="21" spans="1:4" x14ac:dyDescent="0.2">
      <c r="A21" s="15"/>
      <c r="B21" s="16"/>
      <c r="C21" s="16"/>
      <c r="D21" s="17"/>
    </row>
    <row r="22" spans="1:4" ht="17" x14ac:dyDescent="0.2">
      <c r="A22" s="15" t="s">
        <v>16</v>
      </c>
      <c r="B22" s="16">
        <f>-B87</f>
        <v>-1282.864</v>
      </c>
      <c r="C22" s="16"/>
      <c r="D22" s="17" t="s">
        <v>12</v>
      </c>
    </row>
    <row r="23" spans="1:4" x14ac:dyDescent="0.2">
      <c r="A23" s="15"/>
      <c r="B23" s="16"/>
      <c r="C23" s="16"/>
      <c r="D23" s="17"/>
    </row>
    <row r="24" spans="1:4" x14ac:dyDescent="0.2">
      <c r="A24" s="4"/>
      <c r="B24" s="10"/>
      <c r="C24" s="10"/>
    </row>
    <row r="25" spans="1:4" x14ac:dyDescent="0.2">
      <c r="A25" s="20" t="s">
        <v>17</v>
      </c>
      <c r="B25" s="21">
        <f>B18-B87</f>
        <v>9060.2270000000008</v>
      </c>
      <c r="C25" s="21"/>
      <c r="D25" s="22"/>
    </row>
    <row r="26" spans="1:4" x14ac:dyDescent="0.2">
      <c r="A26" s="2"/>
    </row>
    <row r="27" spans="1:4" x14ac:dyDescent="0.2">
      <c r="A27" s="2"/>
    </row>
    <row r="28" spans="1:4" x14ac:dyDescent="0.2">
      <c r="A28" s="7" t="s">
        <v>18</v>
      </c>
      <c r="B28" s="7"/>
      <c r="C28" s="7"/>
      <c r="D28" s="23"/>
    </row>
    <row r="29" spans="1:4" x14ac:dyDescent="0.2">
      <c r="A29" s="2" t="s">
        <v>19</v>
      </c>
      <c r="B29" s="3"/>
      <c r="C29" s="3"/>
      <c r="D29" s="24"/>
    </row>
    <row r="30" spans="1:4" x14ac:dyDescent="0.2">
      <c r="A30" s="12">
        <v>44561</v>
      </c>
      <c r="B30" s="25"/>
      <c r="C30" s="25"/>
      <c r="D30" s="25"/>
    </row>
    <row r="31" spans="1:4" x14ac:dyDescent="0.2">
      <c r="A31" s="14"/>
      <c r="B31" s="26"/>
      <c r="C31" s="26"/>
      <c r="D31" s="25"/>
    </row>
    <row r="32" spans="1:4" x14ac:dyDescent="0.2">
      <c r="A32" s="2" t="s">
        <v>9</v>
      </c>
      <c r="B32" s="25"/>
      <c r="C32" s="25"/>
      <c r="D32" s="25"/>
    </row>
    <row r="33" spans="1:4" x14ac:dyDescent="0.2">
      <c r="A33" s="13">
        <v>0.80179</v>
      </c>
      <c r="B33" s="25"/>
      <c r="C33" s="25"/>
      <c r="D33" s="13" t="s">
        <v>10</v>
      </c>
    </row>
    <row r="34" spans="1:4" x14ac:dyDescent="0.2">
      <c r="A34" s="14"/>
      <c r="B34" s="25"/>
      <c r="C34" s="25"/>
      <c r="D34" s="25"/>
    </row>
    <row r="35" spans="1:4" ht="17" x14ac:dyDescent="0.2">
      <c r="A35" s="15" t="s">
        <v>20</v>
      </c>
      <c r="B35" s="27">
        <f>C35*A33</f>
        <v>8017.9</v>
      </c>
      <c r="C35" s="27">
        <v>10000</v>
      </c>
      <c r="D35" s="17" t="s">
        <v>21</v>
      </c>
    </row>
    <row r="36" spans="1:4" hidden="1" x14ac:dyDescent="0.2">
      <c r="A36" s="15" t="s">
        <v>22</v>
      </c>
      <c r="B36" s="27"/>
      <c r="C36" s="27"/>
      <c r="D36" s="17"/>
    </row>
    <row r="37" spans="1:4" ht="17" hidden="1" x14ac:dyDescent="0.2">
      <c r="A37" s="1" t="s">
        <v>23</v>
      </c>
      <c r="B37" s="27">
        <v>0</v>
      </c>
      <c r="C37" s="27"/>
      <c r="D37" s="17" t="s">
        <v>24</v>
      </c>
    </row>
    <row r="38" spans="1:4" hidden="1" x14ac:dyDescent="0.2">
      <c r="A38" s="15"/>
      <c r="B38" s="27"/>
      <c r="C38" s="27"/>
      <c r="D38" s="11"/>
    </row>
    <row r="39" spans="1:4" hidden="1" x14ac:dyDescent="0.2">
      <c r="A39" s="1" t="s">
        <v>25</v>
      </c>
      <c r="B39" s="27"/>
      <c r="C39" s="27"/>
      <c r="D39" s="11"/>
    </row>
    <row r="40" spans="1:4" hidden="1" x14ac:dyDescent="0.2">
      <c r="A40" s="15"/>
      <c r="B40" s="27"/>
      <c r="C40" s="27"/>
      <c r="D40" s="11"/>
    </row>
    <row r="41" spans="1:4" hidden="1" x14ac:dyDescent="0.2">
      <c r="A41" s="15" t="s">
        <v>26</v>
      </c>
      <c r="B41" s="27"/>
      <c r="C41" s="27"/>
      <c r="D41" s="17"/>
    </row>
    <row r="42" spans="1:4" hidden="1" x14ac:dyDescent="0.2">
      <c r="A42" s="15" t="s">
        <v>27</v>
      </c>
      <c r="B42" s="27"/>
      <c r="C42" s="27"/>
      <c r="D42" s="11"/>
    </row>
    <row r="43" spans="1:4" hidden="1" x14ac:dyDescent="0.2">
      <c r="A43" s="15"/>
      <c r="B43" s="27"/>
      <c r="C43" s="27"/>
      <c r="D43" s="11"/>
    </row>
    <row r="44" spans="1:4" hidden="1" x14ac:dyDescent="0.2">
      <c r="A44" s="15" t="s">
        <v>28</v>
      </c>
      <c r="B44" s="27"/>
      <c r="C44" s="27"/>
      <c r="D44" s="11"/>
    </row>
    <row r="45" spans="1:4" hidden="1" x14ac:dyDescent="0.2">
      <c r="A45" s="15" t="s">
        <v>29</v>
      </c>
      <c r="B45" s="27"/>
      <c r="C45" s="27"/>
      <c r="D45" s="17"/>
    </row>
    <row r="46" spans="1:4" hidden="1" x14ac:dyDescent="0.2">
      <c r="A46" s="15" t="s">
        <v>30</v>
      </c>
      <c r="B46" s="27"/>
      <c r="C46" s="27"/>
      <c r="D46" s="11"/>
    </row>
    <row r="47" spans="1:4" hidden="1" x14ac:dyDescent="0.2">
      <c r="A47" s="15" t="s">
        <v>31</v>
      </c>
      <c r="B47" s="27"/>
      <c r="C47" s="27"/>
      <c r="D47" s="11"/>
    </row>
    <row r="48" spans="1:4" hidden="1" x14ac:dyDescent="0.2">
      <c r="A48" s="15"/>
      <c r="B48" s="27"/>
      <c r="C48" s="27"/>
      <c r="D48" s="11"/>
    </row>
    <row r="49" spans="1:4" hidden="1" x14ac:dyDescent="0.2">
      <c r="A49" s="15" t="s">
        <v>32</v>
      </c>
      <c r="B49" s="27"/>
      <c r="C49" s="27"/>
      <c r="D49" s="17"/>
    </row>
    <row r="50" spans="1:4" hidden="1" x14ac:dyDescent="0.2">
      <c r="A50" s="15" t="s">
        <v>33</v>
      </c>
      <c r="B50" s="27"/>
      <c r="C50" s="27"/>
      <c r="D50" s="11"/>
    </row>
    <row r="51" spans="1:4" hidden="1" x14ac:dyDescent="0.2">
      <c r="A51" s="15" t="s">
        <v>34</v>
      </c>
      <c r="B51" s="27"/>
      <c r="C51" s="27"/>
      <c r="D51" s="17"/>
    </row>
    <row r="52" spans="1:4" hidden="1" x14ac:dyDescent="0.2">
      <c r="A52" s="15" t="s">
        <v>35</v>
      </c>
      <c r="B52" s="27"/>
      <c r="C52" s="27"/>
      <c r="D52" s="17"/>
    </row>
    <row r="53" spans="1:4" hidden="1" x14ac:dyDescent="0.2">
      <c r="A53" s="15"/>
      <c r="B53" s="27"/>
      <c r="C53" s="27"/>
      <c r="D53" s="11"/>
    </row>
    <row r="54" spans="1:4" ht="17" hidden="1" x14ac:dyDescent="0.2">
      <c r="A54" s="15" t="s">
        <v>36</v>
      </c>
      <c r="B54" s="27">
        <v>0</v>
      </c>
      <c r="C54" s="27"/>
      <c r="D54" s="17" t="s">
        <v>37</v>
      </c>
    </row>
    <row r="55" spans="1:4" hidden="1" x14ac:dyDescent="0.2">
      <c r="A55" s="15"/>
      <c r="B55" s="27"/>
      <c r="C55" s="27"/>
      <c r="D55" s="11"/>
    </row>
    <row r="56" spans="1:4" hidden="1" x14ac:dyDescent="0.2">
      <c r="A56" s="15" t="s">
        <v>38</v>
      </c>
      <c r="B56" s="27">
        <f>SUM(B41:B54)</f>
        <v>0</v>
      </c>
      <c r="C56" s="27"/>
      <c r="D56" s="11"/>
    </row>
    <row r="57" spans="1:4" hidden="1" x14ac:dyDescent="0.2">
      <c r="A57" s="28"/>
      <c r="B57" s="29"/>
      <c r="C57" s="29"/>
      <c r="D57" s="30"/>
    </row>
    <row r="58" spans="1:4" hidden="1" x14ac:dyDescent="0.2">
      <c r="A58" s="31" t="s">
        <v>18</v>
      </c>
      <c r="B58" s="32">
        <f>B37+B56</f>
        <v>0</v>
      </c>
      <c r="C58" s="32"/>
      <c r="D58" s="33"/>
    </row>
    <row r="59" spans="1:4" x14ac:dyDescent="0.2">
      <c r="B59" s="10"/>
      <c r="C59" s="10"/>
      <c r="D59" s="11"/>
    </row>
    <row r="60" spans="1:4" x14ac:dyDescent="0.2">
      <c r="B60" s="3"/>
      <c r="C60" s="3"/>
      <c r="D60" s="10"/>
    </row>
    <row r="61" spans="1:4" x14ac:dyDescent="0.2">
      <c r="A61" s="34" t="s">
        <v>39</v>
      </c>
      <c r="B61" s="35">
        <f>ROUND((B25/B35),1)</f>
        <v>1.1000000000000001</v>
      </c>
      <c r="C61" s="36"/>
      <c r="D61" s="10"/>
    </row>
    <row r="62" spans="1:4" x14ac:dyDescent="0.2">
      <c r="A62" s="34" t="s">
        <v>40</v>
      </c>
      <c r="B62" s="37" t="s">
        <v>41</v>
      </c>
      <c r="C62" s="36"/>
      <c r="D62" s="10"/>
    </row>
    <row r="63" spans="1:4" x14ac:dyDescent="0.2">
      <c r="A63" s="34" t="s">
        <v>42</v>
      </c>
      <c r="B63" s="37" t="s">
        <v>41</v>
      </c>
      <c r="C63" s="36"/>
      <c r="D63" s="10"/>
    </row>
    <row r="66" spans="1:4" x14ac:dyDescent="0.2">
      <c r="A66" s="7" t="s">
        <v>43</v>
      </c>
      <c r="B66" s="8"/>
      <c r="C66" s="8"/>
      <c r="D66" s="9"/>
    </row>
    <row r="67" spans="1:4" x14ac:dyDescent="0.2">
      <c r="D67" s="10"/>
    </row>
    <row r="68" spans="1:4" x14ac:dyDescent="0.2">
      <c r="A68" t="s">
        <v>44</v>
      </c>
    </row>
    <row r="69" spans="1:4" x14ac:dyDescent="0.2">
      <c r="A69" s="15" t="s">
        <v>45</v>
      </c>
    </row>
    <row r="70" spans="1:4" x14ac:dyDescent="0.2">
      <c r="A70" s="15" t="s">
        <v>46</v>
      </c>
    </row>
    <row r="71" spans="1:4" x14ac:dyDescent="0.2">
      <c r="A71" t="s">
        <v>47</v>
      </c>
      <c r="D71" s="11"/>
    </row>
    <row r="72" spans="1:4" x14ac:dyDescent="0.2">
      <c r="D72" s="11"/>
    </row>
    <row r="73" spans="1:4" x14ac:dyDescent="0.2">
      <c r="A73" s="38"/>
      <c r="B73" s="38"/>
      <c r="C73" s="38"/>
      <c r="D73" s="9"/>
    </row>
    <row r="74" spans="1:4" x14ac:dyDescent="0.2">
      <c r="D74" s="39"/>
    </row>
    <row r="75" spans="1:4" x14ac:dyDescent="0.2">
      <c r="D75" s="39"/>
    </row>
    <row r="76" spans="1:4" x14ac:dyDescent="0.2">
      <c r="B76" s="3" t="s">
        <v>3</v>
      </c>
      <c r="C76" s="3" t="s">
        <v>4</v>
      </c>
    </row>
    <row r="77" spans="1:4" x14ac:dyDescent="0.2">
      <c r="B77" s="3"/>
      <c r="C77" s="3"/>
    </row>
    <row r="78" spans="1:4" x14ac:dyDescent="0.2">
      <c r="B78" s="5" t="s">
        <v>6</v>
      </c>
      <c r="C78" s="5" t="s">
        <v>6</v>
      </c>
    </row>
    <row r="79" spans="1:4" x14ac:dyDescent="0.2">
      <c r="B79" s="5"/>
      <c r="C79" s="5"/>
    </row>
    <row r="80" spans="1:4" x14ac:dyDescent="0.2">
      <c r="B80" s="40">
        <v>44935</v>
      </c>
      <c r="C80" s="40">
        <v>44935</v>
      </c>
    </row>
    <row r="81" spans="1:10" x14ac:dyDescent="0.2">
      <c r="A81" s="2" t="s">
        <v>9</v>
      </c>
      <c r="B81" s="5"/>
      <c r="C81" s="5"/>
    </row>
    <row r="82" spans="1:10" x14ac:dyDescent="0.2">
      <c r="A82" s="41">
        <f>A12</f>
        <v>0.80179</v>
      </c>
      <c r="B82" s="5"/>
      <c r="C82" s="5"/>
      <c r="D82" s="13" t="s">
        <v>10</v>
      </c>
    </row>
    <row r="84" spans="1:10" ht="17" x14ac:dyDescent="0.2">
      <c r="A84" s="15" t="s">
        <v>48</v>
      </c>
      <c r="B84" s="16">
        <f>C84*A82</f>
        <v>1282.864</v>
      </c>
      <c r="C84" s="16">
        <v>1600</v>
      </c>
      <c r="D84" s="17" t="s">
        <v>12</v>
      </c>
    </row>
    <row r="85" spans="1:10" x14ac:dyDescent="0.2">
      <c r="A85" s="15" t="s">
        <v>49</v>
      </c>
      <c r="B85" s="16"/>
      <c r="C85" s="16"/>
      <c r="D85" s="17"/>
    </row>
    <row r="86" spans="1:10" x14ac:dyDescent="0.2">
      <c r="A86" t="s">
        <v>50</v>
      </c>
      <c r="B86" s="29"/>
      <c r="C86" s="29"/>
      <c r="D86" s="17"/>
    </row>
    <row r="87" spans="1:10" x14ac:dyDescent="0.2">
      <c r="A87" s="2" t="s">
        <v>16</v>
      </c>
      <c r="B87" s="42">
        <f>SUM(B84:B86)</f>
        <v>1282.864</v>
      </c>
      <c r="C87" s="42">
        <f>SUM(C84:C86)</f>
        <v>1600</v>
      </c>
    </row>
    <row r="90" spans="1:10" x14ac:dyDescent="0.2">
      <c r="A90" s="43" t="s">
        <v>51</v>
      </c>
    </row>
    <row r="94" spans="1:10" x14ac:dyDescent="0.2">
      <c r="F94" s="17"/>
      <c r="G94" s="17"/>
      <c r="H94" s="17"/>
      <c r="I94" s="17"/>
      <c r="J94" s="17"/>
    </row>
  </sheetData>
  <sheetProtection algorithmName="SHA-512" hashValue="nqSRjFg3ClfgFmilcvGIa9JZTmrd0paCr5Oc+b9eDXdVZWpr+f6beNfw8fIVv4wBulDJBGiSWsdYmeG7922m9g==" saltValue="6QTJ4jjrAfaCkqUFeI5EBg==" spinCount="100000" sheet="1" objects="1" scenarios="1"/>
  <pageMargins left="0.7" right="0.7" top="0.75" bottom="0.75" header="0.3" footer="0.3"/>
  <pageSetup paperSize="9" scale="56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C5CFF-4DAF-EC42-8FA8-E17E72A766D3}">
  <sheetPr>
    <pageSetUpPr fitToPage="1"/>
  </sheetPr>
  <dimension ref="A1:I87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53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5</v>
      </c>
      <c r="B5" s="5" t="s">
        <v>6</v>
      </c>
    </row>
    <row r="6" spans="1:3" x14ac:dyDescent="0.2">
      <c r="A6" s="2"/>
      <c r="B6" s="6"/>
    </row>
    <row r="7" spans="1:3" x14ac:dyDescent="0.2">
      <c r="A7" s="7" t="s">
        <v>7</v>
      </c>
      <c r="B7" s="8"/>
      <c r="C7" s="9"/>
    </row>
    <row r="8" spans="1:3" x14ac:dyDescent="0.2">
      <c r="A8" s="2" t="s">
        <v>8</v>
      </c>
      <c r="B8" s="10"/>
      <c r="C8" s="11"/>
    </row>
    <row r="9" spans="1:3" x14ac:dyDescent="0.2">
      <c r="A9" s="12">
        <v>45170</v>
      </c>
      <c r="B9" s="10"/>
      <c r="C9" s="11"/>
    </row>
    <row r="10" spans="1:3" x14ac:dyDescent="0.2">
      <c r="A10" s="14"/>
      <c r="B10" s="10"/>
      <c r="C10" s="11"/>
    </row>
    <row r="11" spans="1:3" x14ac:dyDescent="0.2">
      <c r="A11" s="14"/>
      <c r="B11" s="10"/>
      <c r="C11" s="11"/>
    </row>
    <row r="12" spans="1:3" ht="17" x14ac:dyDescent="0.2">
      <c r="A12" s="15" t="s">
        <v>54</v>
      </c>
      <c r="B12" s="16">
        <v>40500</v>
      </c>
      <c r="C12" s="17" t="s">
        <v>55</v>
      </c>
    </row>
    <row r="13" spans="1:3" x14ac:dyDescent="0.2">
      <c r="A13" s="15"/>
      <c r="B13" s="16"/>
      <c r="C13" s="17"/>
    </row>
    <row r="14" spans="1:3" x14ac:dyDescent="0.2">
      <c r="A14" s="15"/>
      <c r="B14" s="16"/>
      <c r="C14" s="17"/>
    </row>
    <row r="15" spans="1:3" x14ac:dyDescent="0.2">
      <c r="A15" s="19" t="s">
        <v>15</v>
      </c>
      <c r="B15" s="16"/>
      <c r="C15" s="17"/>
    </row>
    <row r="16" spans="1:3" x14ac:dyDescent="0.2">
      <c r="A16" s="15"/>
      <c r="B16" s="16"/>
      <c r="C16" s="17"/>
    </row>
    <row r="17" spans="1:3" ht="17" x14ac:dyDescent="0.2">
      <c r="A17" s="15" t="s">
        <v>16</v>
      </c>
      <c r="B17" s="16">
        <f>-B80</f>
        <v>-2000</v>
      </c>
      <c r="C17" s="17" t="s">
        <v>55</v>
      </c>
    </row>
    <row r="18" spans="1:3" x14ac:dyDescent="0.2">
      <c r="A18" s="15"/>
      <c r="B18" s="16"/>
      <c r="C18" s="17"/>
    </row>
    <row r="19" spans="1:3" x14ac:dyDescent="0.2">
      <c r="A19" s="4"/>
      <c r="B19" s="10"/>
    </row>
    <row r="20" spans="1:3" x14ac:dyDescent="0.2">
      <c r="A20" s="20" t="s">
        <v>17</v>
      </c>
      <c r="B20" s="21">
        <f>B12-B80</f>
        <v>38500</v>
      </c>
      <c r="C20" s="22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18</v>
      </c>
      <c r="B23" s="7"/>
      <c r="C23" s="23"/>
    </row>
    <row r="24" spans="1:3" x14ac:dyDescent="0.2">
      <c r="A24" s="2" t="s">
        <v>19</v>
      </c>
      <c r="B24" s="3"/>
      <c r="C24" s="24"/>
    </row>
    <row r="25" spans="1:3" x14ac:dyDescent="0.2">
      <c r="A25" s="12">
        <v>45016</v>
      </c>
      <c r="B25" s="25"/>
      <c r="C25" s="25"/>
    </row>
    <row r="26" spans="1:3" x14ac:dyDescent="0.2">
      <c r="A26" s="14"/>
      <c r="B26" s="26"/>
      <c r="C26" s="25"/>
    </row>
    <row r="27" spans="1:3" x14ac:dyDescent="0.2">
      <c r="A27" s="2" t="s">
        <v>9</v>
      </c>
      <c r="B27" s="25"/>
      <c r="C27" s="25"/>
    </row>
    <row r="28" spans="1:3" x14ac:dyDescent="0.2">
      <c r="A28" s="13"/>
      <c r="B28" s="25"/>
      <c r="C28" s="13"/>
    </row>
    <row r="29" spans="1:3" x14ac:dyDescent="0.2">
      <c r="A29" s="14"/>
      <c r="B29" s="25"/>
      <c r="C29" s="25"/>
    </row>
    <row r="30" spans="1:3" ht="17" x14ac:dyDescent="0.2">
      <c r="A30" s="15" t="s">
        <v>20</v>
      </c>
      <c r="B30" s="27">
        <v>12595.51</v>
      </c>
      <c r="C30" s="17" t="s">
        <v>56</v>
      </c>
    </row>
    <row r="31" spans="1:3" x14ac:dyDescent="0.2">
      <c r="A31" s="15" t="s">
        <v>22</v>
      </c>
      <c r="B31" s="27"/>
      <c r="C31" s="17"/>
    </row>
    <row r="32" spans="1:3" ht="17" x14ac:dyDescent="0.2">
      <c r="A32" s="1" t="s">
        <v>23</v>
      </c>
      <c r="B32" s="27">
        <v>1935.2570000000001</v>
      </c>
      <c r="C32" s="17" t="s">
        <v>56</v>
      </c>
    </row>
    <row r="33" spans="1:3" x14ac:dyDescent="0.2">
      <c r="A33" s="15"/>
      <c r="B33" s="27"/>
      <c r="C33" s="11"/>
    </row>
    <row r="34" spans="1:3" x14ac:dyDescent="0.2">
      <c r="A34" s="1" t="s">
        <v>25</v>
      </c>
      <c r="B34" s="27"/>
      <c r="C34" s="11"/>
    </row>
    <row r="35" spans="1:3" x14ac:dyDescent="0.2">
      <c r="A35" s="15"/>
      <c r="B35" s="27"/>
      <c r="C35" s="11"/>
    </row>
    <row r="36" spans="1:3" x14ac:dyDescent="0.2">
      <c r="A36" s="15" t="s">
        <v>26</v>
      </c>
      <c r="B36" s="27"/>
      <c r="C36" s="17"/>
    </row>
    <row r="37" spans="1:3" x14ac:dyDescent="0.2">
      <c r="A37" s="15" t="s">
        <v>27</v>
      </c>
      <c r="B37" s="27"/>
      <c r="C37" s="11"/>
    </row>
    <row r="38" spans="1:3" x14ac:dyDescent="0.2">
      <c r="A38" s="15"/>
      <c r="B38" s="27"/>
      <c r="C38" s="11"/>
    </row>
    <row r="39" spans="1:3" x14ac:dyDescent="0.2">
      <c r="A39" s="15" t="s">
        <v>28</v>
      </c>
      <c r="B39" s="27"/>
      <c r="C39" s="11"/>
    </row>
    <row r="40" spans="1:3" x14ac:dyDescent="0.2">
      <c r="A40" s="15" t="s">
        <v>29</v>
      </c>
      <c r="B40" s="27"/>
      <c r="C40" s="17"/>
    </row>
    <row r="41" spans="1:3" x14ac:dyDescent="0.2">
      <c r="A41" s="15" t="s">
        <v>30</v>
      </c>
      <c r="B41" s="27"/>
      <c r="C41" s="11"/>
    </row>
    <row r="42" spans="1:3" x14ac:dyDescent="0.2">
      <c r="A42" s="15" t="s">
        <v>31</v>
      </c>
      <c r="B42" s="27"/>
      <c r="C42" s="11"/>
    </row>
    <row r="43" spans="1:3" x14ac:dyDescent="0.2">
      <c r="A43" s="15"/>
      <c r="B43" s="27"/>
      <c r="C43" s="11"/>
    </row>
    <row r="44" spans="1:3" x14ac:dyDescent="0.2">
      <c r="A44" s="15" t="s">
        <v>32</v>
      </c>
      <c r="B44" s="27"/>
      <c r="C44" s="17"/>
    </row>
    <row r="45" spans="1:3" x14ac:dyDescent="0.2">
      <c r="A45" s="15" t="s">
        <v>33</v>
      </c>
      <c r="B45" s="27"/>
      <c r="C45" s="11"/>
    </row>
    <row r="46" spans="1:3" x14ac:dyDescent="0.2">
      <c r="A46" s="15" t="s">
        <v>34</v>
      </c>
      <c r="B46" s="27"/>
      <c r="C46" s="17"/>
    </row>
    <row r="47" spans="1:3" x14ac:dyDescent="0.2">
      <c r="A47" s="15" t="s">
        <v>35</v>
      </c>
      <c r="B47" s="27"/>
      <c r="C47" s="17"/>
    </row>
    <row r="48" spans="1:3" x14ac:dyDescent="0.2">
      <c r="A48" s="15"/>
      <c r="B48" s="27"/>
      <c r="C48" s="11"/>
    </row>
    <row r="49" spans="1:3" ht="17" x14ac:dyDescent="0.2">
      <c r="A49" s="15" t="s">
        <v>36</v>
      </c>
      <c r="B49" s="27">
        <v>1620.9829999999999</v>
      </c>
      <c r="C49" s="17" t="s">
        <v>56</v>
      </c>
    </row>
    <row r="50" spans="1:3" x14ac:dyDescent="0.2">
      <c r="A50" s="15"/>
      <c r="B50" s="27"/>
      <c r="C50" s="11"/>
    </row>
    <row r="51" spans="1:3" x14ac:dyDescent="0.2">
      <c r="A51" s="15" t="s">
        <v>38</v>
      </c>
      <c r="B51" s="27">
        <f>SUM(B36:B49)</f>
        <v>1620.9829999999999</v>
      </c>
      <c r="C51" s="11"/>
    </row>
    <row r="52" spans="1:3" x14ac:dyDescent="0.2">
      <c r="A52" s="28"/>
      <c r="B52" s="29"/>
      <c r="C52" s="30"/>
    </row>
    <row r="53" spans="1:3" x14ac:dyDescent="0.2">
      <c r="A53" s="31" t="s">
        <v>18</v>
      </c>
      <c r="B53" s="32">
        <f>B32+B51</f>
        <v>3556.24</v>
      </c>
      <c r="C53" s="33"/>
    </row>
    <row r="54" spans="1:3" x14ac:dyDescent="0.2">
      <c r="B54" s="10"/>
      <c r="C54" s="11"/>
    </row>
    <row r="55" spans="1:3" x14ac:dyDescent="0.2">
      <c r="B55" s="3"/>
      <c r="C55" s="10"/>
    </row>
    <row r="56" spans="1:3" x14ac:dyDescent="0.2">
      <c r="A56" s="34" t="s">
        <v>39</v>
      </c>
      <c r="B56" s="35">
        <f>ROUND((B20/B30),1)</f>
        <v>3.1</v>
      </c>
      <c r="C56" s="10"/>
    </row>
    <row r="57" spans="1:3" x14ac:dyDescent="0.2">
      <c r="A57" s="34" t="s">
        <v>40</v>
      </c>
      <c r="B57" s="35">
        <f>ROUND((B20/B32),1)</f>
        <v>19.899999999999999</v>
      </c>
      <c r="C57" s="10"/>
    </row>
    <row r="58" spans="1:3" x14ac:dyDescent="0.2">
      <c r="A58" s="34" t="s">
        <v>42</v>
      </c>
      <c r="B58" s="35">
        <f>ROUND((B20/B53),1)</f>
        <v>10.8</v>
      </c>
      <c r="C58" s="10"/>
    </row>
    <row r="61" spans="1:3" x14ac:dyDescent="0.2">
      <c r="A61" s="7" t="s">
        <v>43</v>
      </c>
      <c r="B61" s="8"/>
      <c r="C61" s="9"/>
    </row>
    <row r="62" spans="1:3" x14ac:dyDescent="0.2">
      <c r="C62" s="10"/>
    </row>
    <row r="63" spans="1:3" x14ac:dyDescent="0.2">
      <c r="A63" s="15" t="s">
        <v>57</v>
      </c>
    </row>
    <row r="64" spans="1:3" x14ac:dyDescent="0.2">
      <c r="A64" s="15" t="s">
        <v>58</v>
      </c>
    </row>
    <row r="65" spans="1:3" x14ac:dyDescent="0.2">
      <c r="C65" s="11"/>
    </row>
    <row r="66" spans="1:3" x14ac:dyDescent="0.2">
      <c r="A66" s="38"/>
      <c r="B66" s="38"/>
      <c r="C66" s="9"/>
    </row>
    <row r="67" spans="1:3" x14ac:dyDescent="0.2">
      <c r="C67" s="39"/>
    </row>
    <row r="68" spans="1:3" x14ac:dyDescent="0.2">
      <c r="C68" s="39"/>
    </row>
    <row r="69" spans="1:3" x14ac:dyDescent="0.2">
      <c r="B69" s="3" t="s">
        <v>3</v>
      </c>
    </row>
    <row r="70" spans="1:3" x14ac:dyDescent="0.2">
      <c r="B70" s="3"/>
    </row>
    <row r="71" spans="1:3" x14ac:dyDescent="0.2">
      <c r="B71" s="5" t="s">
        <v>6</v>
      </c>
    </row>
    <row r="72" spans="1:3" x14ac:dyDescent="0.2">
      <c r="B72" s="5"/>
    </row>
    <row r="73" spans="1:3" x14ac:dyDescent="0.2">
      <c r="B73" s="40">
        <v>45170</v>
      </c>
    </row>
    <row r="74" spans="1:3" x14ac:dyDescent="0.2">
      <c r="A74" s="2" t="s">
        <v>9</v>
      </c>
      <c r="B74" s="5"/>
    </row>
    <row r="75" spans="1:3" x14ac:dyDescent="0.2">
      <c r="A75" s="41"/>
      <c r="B75" s="5"/>
    </row>
    <row r="77" spans="1:3" ht="17" x14ac:dyDescent="0.2">
      <c r="A77" s="15" t="s">
        <v>48</v>
      </c>
      <c r="B77" s="16">
        <v>2000</v>
      </c>
      <c r="C77" s="17" t="s">
        <v>55</v>
      </c>
    </row>
    <row r="78" spans="1:3" x14ac:dyDescent="0.2">
      <c r="A78" s="15" t="s">
        <v>49</v>
      </c>
      <c r="B78" s="16"/>
      <c r="C78" s="17"/>
    </row>
    <row r="79" spans="1:3" x14ac:dyDescent="0.2">
      <c r="A79" t="s">
        <v>50</v>
      </c>
      <c r="B79" s="29"/>
      <c r="C79" s="17"/>
    </row>
    <row r="80" spans="1:3" x14ac:dyDescent="0.2">
      <c r="A80" s="2" t="s">
        <v>16</v>
      </c>
      <c r="B80" s="42">
        <f>SUM(B77:B79)</f>
        <v>2000</v>
      </c>
    </row>
    <row r="83" spans="1:9" x14ac:dyDescent="0.2">
      <c r="A83" s="43" t="s">
        <v>51</v>
      </c>
    </row>
    <row r="87" spans="1:9" x14ac:dyDescent="0.2">
      <c r="E87" s="17"/>
      <c r="F87" s="17"/>
      <c r="G87" s="17"/>
      <c r="H87" s="17"/>
      <c r="I87" s="17"/>
    </row>
  </sheetData>
  <sheetProtection algorithmName="SHA-512" hashValue="LbgUtXezQgrbVhi0lHE5OItuxRzGxLrXDsLiXy3hoc1w5Tx0ObvIWjgYbnWi0TQ/nudSzVy5GJBXMkYPVe3XVw==" saltValue="P5Qc+hGRMg5NSZyOsh3OUw==" spinCount="100000" sheet="1" objects="1" scenarios="1"/>
  <pageMargins left="0.7" right="0.7" top="0.75" bottom="0.75" header="0.3" footer="0.3"/>
  <pageSetup paperSize="9" scale="58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218A6-6E88-E444-8849-172D7E695C6A}">
  <sheetPr>
    <pageSetUpPr fitToPage="1"/>
  </sheetPr>
  <dimension ref="A1:M109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40.1640625" customWidth="1"/>
    <col min="5" max="5" width="3.33203125" customWidth="1"/>
    <col min="6" max="10" width="10.83203125" customWidth="1"/>
    <col min="11" max="11" width="9" bestFit="1" customWidth="1"/>
    <col min="12" max="12" width="10.1640625" bestFit="1" customWidth="1"/>
    <col min="13" max="13" width="9.1640625" bestFit="1" customWidth="1"/>
  </cols>
  <sheetData>
    <row r="1" spans="1:3" x14ac:dyDescent="0.2">
      <c r="A1" s="1" t="s">
        <v>0</v>
      </c>
      <c r="B1" s="1" t="s">
        <v>59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5</v>
      </c>
      <c r="B5" s="5" t="s">
        <v>6</v>
      </c>
    </row>
    <row r="6" spans="1:3" x14ac:dyDescent="0.2">
      <c r="A6" s="2"/>
      <c r="B6" s="6"/>
    </row>
    <row r="7" spans="1:3" x14ac:dyDescent="0.2">
      <c r="A7" s="7" t="s">
        <v>7</v>
      </c>
      <c r="B7" s="8"/>
      <c r="C7" s="9"/>
    </row>
    <row r="8" spans="1:3" x14ac:dyDescent="0.2">
      <c r="A8" s="2" t="s">
        <v>8</v>
      </c>
      <c r="B8" s="10"/>
      <c r="C8" s="11"/>
    </row>
    <row r="9" spans="1:3" x14ac:dyDescent="0.2">
      <c r="A9" s="12">
        <v>45184</v>
      </c>
      <c r="B9" s="10"/>
      <c r="C9" s="11"/>
    </row>
    <row r="10" spans="1:3" x14ac:dyDescent="0.2">
      <c r="A10" s="14"/>
      <c r="B10" s="10"/>
      <c r="C10" s="11"/>
    </row>
    <row r="11" spans="1:3" x14ac:dyDescent="0.2">
      <c r="A11" s="14"/>
      <c r="B11" s="10"/>
      <c r="C11" s="11"/>
    </row>
    <row r="12" spans="1:3" ht="17" x14ac:dyDescent="0.2">
      <c r="A12" s="15" t="s">
        <v>54</v>
      </c>
      <c r="B12" s="16">
        <v>64800</v>
      </c>
      <c r="C12" s="17" t="s">
        <v>60</v>
      </c>
    </row>
    <row r="13" spans="1:3" x14ac:dyDescent="0.2">
      <c r="A13" s="15"/>
      <c r="B13" s="16"/>
      <c r="C13" s="17"/>
    </row>
    <row r="14" spans="1:3" x14ac:dyDescent="0.2">
      <c r="A14" s="15"/>
      <c r="B14" s="16"/>
      <c r="C14" s="17"/>
    </row>
    <row r="15" spans="1:3" x14ac:dyDescent="0.2">
      <c r="A15" s="19" t="s">
        <v>15</v>
      </c>
      <c r="B15" s="16"/>
      <c r="C15" s="17"/>
    </row>
    <row r="16" spans="1:3" x14ac:dyDescent="0.2">
      <c r="A16" s="15"/>
      <c r="B16" s="16"/>
      <c r="C16" s="17"/>
    </row>
    <row r="17" spans="1:3" ht="17" x14ac:dyDescent="0.2">
      <c r="A17" s="15" t="s">
        <v>61</v>
      </c>
      <c r="B17" s="16">
        <f>-B81</f>
        <v>32587.979999999996</v>
      </c>
      <c r="C17" s="17" t="s">
        <v>62</v>
      </c>
    </row>
    <row r="18" spans="1:3" x14ac:dyDescent="0.2">
      <c r="A18" s="15"/>
      <c r="B18" s="16"/>
      <c r="C18" s="17"/>
    </row>
    <row r="19" spans="1:3" x14ac:dyDescent="0.2">
      <c r="A19" s="4"/>
      <c r="B19" s="10"/>
    </row>
    <row r="20" spans="1:3" x14ac:dyDescent="0.2">
      <c r="A20" s="20" t="s">
        <v>17</v>
      </c>
      <c r="B20" s="21">
        <f>B12-B81</f>
        <v>97387.98</v>
      </c>
      <c r="C20" s="22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18</v>
      </c>
      <c r="B23" s="7"/>
      <c r="C23" s="23"/>
    </row>
    <row r="24" spans="1:3" x14ac:dyDescent="0.2">
      <c r="A24" s="2" t="s">
        <v>19</v>
      </c>
      <c r="B24" s="3"/>
      <c r="C24" s="24"/>
    </row>
    <row r="25" spans="1:3" x14ac:dyDescent="0.2">
      <c r="A25" s="12">
        <v>44834</v>
      </c>
      <c r="B25" s="25"/>
      <c r="C25" s="25"/>
    </row>
    <row r="26" spans="1:3" x14ac:dyDescent="0.2">
      <c r="A26" s="14"/>
      <c r="B26" s="26"/>
      <c r="C26" s="25"/>
    </row>
    <row r="27" spans="1:3" x14ac:dyDescent="0.2">
      <c r="A27" s="2" t="s">
        <v>9</v>
      </c>
      <c r="B27" s="25"/>
      <c r="C27" s="25"/>
    </row>
    <row r="28" spans="1:3" x14ac:dyDescent="0.2">
      <c r="A28" s="13"/>
      <c r="B28" s="25"/>
      <c r="C28" s="13"/>
    </row>
    <row r="29" spans="1:3" x14ac:dyDescent="0.2">
      <c r="A29" s="14"/>
      <c r="B29" s="25"/>
      <c r="C29" s="25"/>
    </row>
    <row r="30" spans="1:3" ht="34" x14ac:dyDescent="0.2">
      <c r="A30" s="15" t="s">
        <v>20</v>
      </c>
      <c r="B30" s="27">
        <v>23249.455999999998</v>
      </c>
      <c r="C30" s="17" t="s">
        <v>63</v>
      </c>
    </row>
    <row r="31" spans="1:3" x14ac:dyDescent="0.2">
      <c r="A31" s="15" t="s">
        <v>22</v>
      </c>
      <c r="B31" s="27"/>
      <c r="C31" s="17"/>
    </row>
    <row r="32" spans="1:3" ht="34" x14ac:dyDescent="0.2">
      <c r="A32" s="1" t="s">
        <v>23</v>
      </c>
      <c r="B32" s="27">
        <v>2537.4870000000001</v>
      </c>
      <c r="C32" s="17" t="s">
        <v>63</v>
      </c>
    </row>
    <row r="33" spans="1:3" x14ac:dyDescent="0.2">
      <c r="A33" s="15"/>
      <c r="B33" s="27"/>
      <c r="C33" s="11"/>
    </row>
    <row r="34" spans="1:3" x14ac:dyDescent="0.2">
      <c r="A34" s="1" t="s">
        <v>25</v>
      </c>
      <c r="B34" s="27"/>
      <c r="C34" s="11"/>
    </row>
    <row r="35" spans="1:3" x14ac:dyDescent="0.2">
      <c r="A35" s="15"/>
      <c r="B35" s="27"/>
      <c r="C35" s="11"/>
    </row>
    <row r="36" spans="1:3" x14ac:dyDescent="0.2">
      <c r="A36" s="15" t="s">
        <v>26</v>
      </c>
      <c r="B36" s="27"/>
      <c r="C36" s="17"/>
    </row>
    <row r="37" spans="1:3" ht="17" x14ac:dyDescent="0.2">
      <c r="A37" s="15" t="s">
        <v>27</v>
      </c>
      <c r="B37" s="27">
        <v>107.922</v>
      </c>
      <c r="C37" s="17" t="s">
        <v>64</v>
      </c>
    </row>
    <row r="38" spans="1:3" x14ac:dyDescent="0.2">
      <c r="A38" s="15"/>
      <c r="B38" s="27"/>
      <c r="C38" s="11"/>
    </row>
    <row r="39" spans="1:3" x14ac:dyDescent="0.2">
      <c r="A39" s="15" t="s">
        <v>28</v>
      </c>
      <c r="B39" s="27"/>
      <c r="C39" s="11"/>
    </row>
    <row r="40" spans="1:3" x14ac:dyDescent="0.2">
      <c r="A40" s="15" t="s">
        <v>29</v>
      </c>
      <c r="B40" s="27"/>
      <c r="C40" s="17"/>
    </row>
    <row r="41" spans="1:3" x14ac:dyDescent="0.2">
      <c r="A41" s="15" t="s">
        <v>30</v>
      </c>
      <c r="B41" s="27"/>
      <c r="C41" s="11"/>
    </row>
    <row r="42" spans="1:3" x14ac:dyDescent="0.2">
      <c r="A42" s="15" t="s">
        <v>31</v>
      </c>
      <c r="B42" s="27"/>
      <c r="C42" s="11"/>
    </row>
    <row r="43" spans="1:3" x14ac:dyDescent="0.2">
      <c r="A43" s="15"/>
      <c r="B43" s="27"/>
      <c r="C43" s="11"/>
    </row>
    <row r="44" spans="1:3" ht="17" x14ac:dyDescent="0.2">
      <c r="A44" s="15" t="s">
        <v>32</v>
      </c>
      <c r="B44" s="27">
        <v>-397.28100000000001</v>
      </c>
      <c r="C44" s="17" t="s">
        <v>64</v>
      </c>
    </row>
    <row r="45" spans="1:3" x14ac:dyDescent="0.2">
      <c r="A45" s="15" t="s">
        <v>33</v>
      </c>
      <c r="B45" s="27"/>
      <c r="C45" s="11"/>
    </row>
    <row r="46" spans="1:3" x14ac:dyDescent="0.2">
      <c r="A46" s="15" t="s">
        <v>34</v>
      </c>
      <c r="B46" s="27"/>
      <c r="C46" s="17"/>
    </row>
    <row r="47" spans="1:3" x14ac:dyDescent="0.2">
      <c r="A47" s="15" t="s">
        <v>35</v>
      </c>
      <c r="B47" s="27"/>
      <c r="C47" s="17"/>
    </row>
    <row r="48" spans="1:3" x14ac:dyDescent="0.2">
      <c r="A48" s="15"/>
      <c r="B48" s="27"/>
      <c r="C48" s="11"/>
    </row>
    <row r="49" spans="1:3" ht="34" x14ac:dyDescent="0.2">
      <c r="A49" s="15" t="s">
        <v>36</v>
      </c>
      <c r="B49" s="27">
        <f>L104</f>
        <v>2156.775824444524</v>
      </c>
      <c r="C49" s="17" t="s">
        <v>65</v>
      </c>
    </row>
    <row r="50" spans="1:3" x14ac:dyDescent="0.2">
      <c r="A50" s="15"/>
      <c r="B50" s="27"/>
      <c r="C50" s="11"/>
    </row>
    <row r="51" spans="1:3" x14ac:dyDescent="0.2">
      <c r="A51" s="15" t="s">
        <v>38</v>
      </c>
      <c r="B51" s="27">
        <f>SUM(B36:B49)</f>
        <v>1867.4168244445241</v>
      </c>
      <c r="C51" s="11"/>
    </row>
    <row r="52" spans="1:3" x14ac:dyDescent="0.2">
      <c r="A52" s="28"/>
      <c r="B52" s="29"/>
      <c r="C52" s="30"/>
    </row>
    <row r="53" spans="1:3" x14ac:dyDescent="0.2">
      <c r="A53" s="31" t="s">
        <v>18</v>
      </c>
      <c r="B53" s="32">
        <f>B32+B51</f>
        <v>4404.9038244445237</v>
      </c>
      <c r="C53" s="33"/>
    </row>
    <row r="54" spans="1:3" x14ac:dyDescent="0.2">
      <c r="B54" s="10"/>
      <c r="C54" s="11"/>
    </row>
    <row r="55" spans="1:3" x14ac:dyDescent="0.2">
      <c r="B55" s="3"/>
      <c r="C55" s="10"/>
    </row>
    <row r="56" spans="1:3" x14ac:dyDescent="0.2">
      <c r="A56" s="34" t="s">
        <v>39</v>
      </c>
      <c r="B56" s="35">
        <f>ROUND((B20/B30),1)</f>
        <v>4.2</v>
      </c>
      <c r="C56" s="10"/>
    </row>
    <row r="57" spans="1:3" x14ac:dyDescent="0.2">
      <c r="A57" s="34" t="s">
        <v>40</v>
      </c>
      <c r="B57" s="35">
        <f>ROUND((B20/B32),1)</f>
        <v>38.4</v>
      </c>
      <c r="C57" s="10"/>
    </row>
    <row r="58" spans="1:3" x14ac:dyDescent="0.2">
      <c r="A58" s="34" t="s">
        <v>42</v>
      </c>
      <c r="B58" s="35">
        <f>ROUND((B20/B53),1)</f>
        <v>22.1</v>
      </c>
      <c r="C58" s="10"/>
    </row>
    <row r="61" spans="1:3" x14ac:dyDescent="0.2">
      <c r="A61" s="7" t="s">
        <v>43</v>
      </c>
      <c r="B61" s="8"/>
      <c r="C61" s="9"/>
    </row>
    <row r="62" spans="1:3" x14ac:dyDescent="0.2">
      <c r="C62" s="10"/>
    </row>
    <row r="63" spans="1:3" x14ac:dyDescent="0.2">
      <c r="A63" s="15" t="s">
        <v>66</v>
      </c>
    </row>
    <row r="64" spans="1:3" x14ac:dyDescent="0.2">
      <c r="A64" s="15" t="s">
        <v>67</v>
      </c>
    </row>
    <row r="65" spans="1:3" x14ac:dyDescent="0.2">
      <c r="A65" t="s">
        <v>68</v>
      </c>
    </row>
    <row r="66" spans="1:3" x14ac:dyDescent="0.2">
      <c r="C66" s="11"/>
    </row>
    <row r="67" spans="1:3" x14ac:dyDescent="0.2">
      <c r="A67" s="38"/>
      <c r="B67" s="38"/>
      <c r="C67" s="9"/>
    </row>
    <row r="68" spans="1:3" x14ac:dyDescent="0.2">
      <c r="C68" s="39"/>
    </row>
    <row r="69" spans="1:3" x14ac:dyDescent="0.2">
      <c r="C69" s="39"/>
    </row>
    <row r="70" spans="1:3" x14ac:dyDescent="0.2">
      <c r="B70" s="3" t="s">
        <v>3</v>
      </c>
    </row>
    <row r="71" spans="1:3" x14ac:dyDescent="0.2">
      <c r="B71" s="3"/>
    </row>
    <row r="72" spans="1:3" x14ac:dyDescent="0.2">
      <c r="B72" s="5" t="s">
        <v>6</v>
      </c>
    </row>
    <row r="73" spans="1:3" x14ac:dyDescent="0.2">
      <c r="B73" s="5"/>
    </row>
    <row r="74" spans="1:3" x14ac:dyDescent="0.2">
      <c r="B74" s="40">
        <v>44834</v>
      </c>
    </row>
    <row r="75" spans="1:3" x14ac:dyDescent="0.2">
      <c r="A75" s="2" t="s">
        <v>9</v>
      </c>
      <c r="B75" s="5"/>
    </row>
    <row r="76" spans="1:3" x14ac:dyDescent="0.2">
      <c r="A76" s="41"/>
      <c r="B76" s="5"/>
    </row>
    <row r="78" spans="1:3" ht="17" x14ac:dyDescent="0.2">
      <c r="A78" s="15" t="s">
        <v>48</v>
      </c>
      <c r="B78" s="16">
        <v>2465.116</v>
      </c>
      <c r="C78" s="17" t="s">
        <v>64</v>
      </c>
    </row>
    <row r="79" spans="1:3" ht="17" x14ac:dyDescent="0.2">
      <c r="A79" s="15" t="s">
        <v>49</v>
      </c>
      <c r="B79" s="16">
        <v>-35053.095999999998</v>
      </c>
      <c r="C79" s="17" t="s">
        <v>64</v>
      </c>
    </row>
    <row r="80" spans="1:3" x14ac:dyDescent="0.2">
      <c r="A80" t="s">
        <v>50</v>
      </c>
      <c r="B80" s="29"/>
      <c r="C80" s="17"/>
    </row>
    <row r="81" spans="1:12" x14ac:dyDescent="0.2">
      <c r="A81" s="2" t="s">
        <v>69</v>
      </c>
      <c r="B81" s="42">
        <f>SUM(B78:B80)</f>
        <v>-32587.979999999996</v>
      </c>
    </row>
    <row r="84" spans="1:12" x14ac:dyDescent="0.2">
      <c r="A84" s="43" t="s">
        <v>51</v>
      </c>
    </row>
    <row r="86" spans="1:12" x14ac:dyDescent="0.2">
      <c r="D86" s="2" t="str">
        <f>B1</f>
        <v>Ixora Energy Limited</v>
      </c>
      <c r="E86" s="2"/>
    </row>
    <row r="87" spans="1:12" x14ac:dyDescent="0.2">
      <c r="D87" s="2" t="s">
        <v>70</v>
      </c>
      <c r="E87" s="2"/>
    </row>
    <row r="88" spans="1:12" x14ac:dyDescent="0.2">
      <c r="D88" s="2" t="s">
        <v>71</v>
      </c>
      <c r="E88" s="2"/>
      <c r="G88" s="17"/>
      <c r="H88" s="17"/>
      <c r="I88" s="17"/>
      <c r="J88" s="17"/>
      <c r="K88" s="2" t="s">
        <v>3</v>
      </c>
      <c r="L88" s="44" t="s">
        <v>72</v>
      </c>
    </row>
    <row r="89" spans="1:12" ht="32" x14ac:dyDescent="0.2">
      <c r="F89" s="45" t="s">
        <v>73</v>
      </c>
      <c r="G89" s="45" t="s">
        <v>74</v>
      </c>
      <c r="H89" s="45" t="s">
        <v>75</v>
      </c>
      <c r="I89" s="45" t="s">
        <v>76</v>
      </c>
      <c r="J89" s="45" t="s">
        <v>77</v>
      </c>
      <c r="K89" s="45" t="s">
        <v>78</v>
      </c>
      <c r="L89" s="45" t="s">
        <v>79</v>
      </c>
    </row>
    <row r="90" spans="1:12" x14ac:dyDescent="0.2">
      <c r="D90" s="2" t="s">
        <v>80</v>
      </c>
      <c r="E90" s="2"/>
    </row>
    <row r="91" spans="1:12" x14ac:dyDescent="0.2">
      <c r="D91" t="s">
        <v>81</v>
      </c>
      <c r="F91" s="46">
        <v>75.953999999999994</v>
      </c>
      <c r="G91" s="46">
        <v>38121.894999999997</v>
      </c>
      <c r="H91" s="46">
        <v>50.027999999999999</v>
      </c>
      <c r="I91" s="46">
        <v>5.45</v>
      </c>
      <c r="J91" s="46">
        <v>21.763999999999999</v>
      </c>
      <c r="K91" s="46">
        <v>895.15</v>
      </c>
      <c r="L91" s="46">
        <f>SUM(F91:K91)</f>
        <v>39170.240999999995</v>
      </c>
    </row>
    <row r="92" spans="1:12" x14ac:dyDescent="0.2">
      <c r="D92" t="s">
        <v>82</v>
      </c>
      <c r="F92" s="46"/>
      <c r="G92" s="46">
        <v>1023.173</v>
      </c>
      <c r="H92" s="46"/>
      <c r="I92" s="46"/>
      <c r="J92" s="46">
        <v>2.86</v>
      </c>
      <c r="K92" s="46">
        <v>774.85699999999997</v>
      </c>
      <c r="L92" s="46">
        <f>SUM(F92:K92)</f>
        <v>1800.8899999999999</v>
      </c>
    </row>
    <row r="93" spans="1:12" x14ac:dyDescent="0.2">
      <c r="D93" t="s">
        <v>83</v>
      </c>
      <c r="F93" s="46"/>
      <c r="G93" s="46">
        <v>-232.887</v>
      </c>
      <c r="H93" s="46"/>
      <c r="I93" s="46"/>
      <c r="J93" s="46"/>
      <c r="K93" s="46">
        <v>-687.40099999999995</v>
      </c>
      <c r="L93" s="46">
        <f>SUM(F93:K93)</f>
        <v>-920.28800000000001</v>
      </c>
    </row>
    <row r="94" spans="1:12" x14ac:dyDescent="0.2">
      <c r="D94" s="2" t="s">
        <v>84</v>
      </c>
      <c r="E94" s="2" t="s">
        <v>85</v>
      </c>
      <c r="F94" s="47">
        <f>SUM(F91:F93)</f>
        <v>75.953999999999994</v>
      </c>
      <c r="G94" s="47">
        <f t="shared" ref="G94:K94" si="0">SUM(G91:G93)</f>
        <v>38912.180999999997</v>
      </c>
      <c r="H94" s="47">
        <f t="shared" si="0"/>
        <v>50.027999999999999</v>
      </c>
      <c r="I94" s="47">
        <f t="shared" si="0"/>
        <v>5.45</v>
      </c>
      <c r="J94" s="47">
        <f t="shared" si="0"/>
        <v>24.623999999999999</v>
      </c>
      <c r="K94" s="47">
        <f t="shared" si="0"/>
        <v>982.60600000000011</v>
      </c>
      <c r="L94" s="47">
        <f>SUM(F94:K94)</f>
        <v>40050.842999999993</v>
      </c>
    </row>
    <row r="96" spans="1:12" x14ac:dyDescent="0.2">
      <c r="D96" t="s">
        <v>86</v>
      </c>
      <c r="F96" s="46"/>
      <c r="G96" s="46">
        <v>-6451.6620000000003</v>
      </c>
      <c r="H96" s="46">
        <v>-27.52</v>
      </c>
      <c r="I96" s="46">
        <v>-1.48</v>
      </c>
      <c r="J96" s="46"/>
      <c r="K96" s="46">
        <v>-48.326000000000001</v>
      </c>
      <c r="L96" s="46">
        <f>SUM(F96:K96)</f>
        <v>-6528.9880000000003</v>
      </c>
    </row>
    <row r="98" spans="4:13" x14ac:dyDescent="0.2">
      <c r="D98" s="2" t="s">
        <v>87</v>
      </c>
      <c r="E98" s="2"/>
    </row>
    <row r="99" spans="4:13" x14ac:dyDescent="0.2">
      <c r="D99" t="s">
        <v>88</v>
      </c>
      <c r="E99" s="2" t="s">
        <v>89</v>
      </c>
      <c r="F99" s="46">
        <v>8.2189999999999994</v>
      </c>
      <c r="G99" s="46">
        <v>2565.3850000000002</v>
      </c>
      <c r="H99" s="46">
        <v>7.1580000000000004</v>
      </c>
      <c r="I99" s="46">
        <v>0.82599999999999996</v>
      </c>
      <c r="J99" s="46">
        <v>4.6920000000000002</v>
      </c>
      <c r="K99" s="46"/>
      <c r="L99" s="46">
        <f>SUM(F99:K99)</f>
        <v>2586.2800000000002</v>
      </c>
    </row>
    <row r="100" spans="4:13" x14ac:dyDescent="0.2">
      <c r="D100" t="s">
        <v>90</v>
      </c>
      <c r="F100" s="48">
        <f>F99/F94</f>
        <v>0.10821023250915028</v>
      </c>
      <c r="G100" s="48">
        <f>G99/G94</f>
        <v>6.5927556206628476E-2</v>
      </c>
      <c r="H100" s="48">
        <f>H99/H94</f>
        <v>0.14307987526984889</v>
      </c>
      <c r="I100" s="48">
        <f>I99/I94</f>
        <v>0.15155963302752293</v>
      </c>
      <c r="J100" s="48">
        <f>J99/J94</f>
        <v>0.1905458089668616</v>
      </c>
      <c r="K100" s="48"/>
      <c r="L100" s="48">
        <f>L99/L94</f>
        <v>6.4574920433010621E-2</v>
      </c>
    </row>
    <row r="102" spans="4:13" x14ac:dyDescent="0.2">
      <c r="D102" t="s">
        <v>91</v>
      </c>
      <c r="F102" s="49"/>
      <c r="G102" s="46">
        <f>-G96*G100</f>
        <v>425.34230913116909</v>
      </c>
      <c r="H102" s="46">
        <f>-H96*H100</f>
        <v>3.9375581674262414</v>
      </c>
      <c r="I102" s="46">
        <f>-I96*I100</f>
        <v>0.22430825688073394</v>
      </c>
      <c r="J102" s="50"/>
      <c r="K102" s="50"/>
      <c r="L102" s="46">
        <f>SUM(F102:K102)</f>
        <v>429.50417555547608</v>
      </c>
      <c r="M102" s="51"/>
    </row>
    <row r="103" spans="4:13" x14ac:dyDescent="0.2">
      <c r="D103" s="2"/>
      <c r="E103" s="2"/>
      <c r="G103" s="51"/>
      <c r="H103" s="51"/>
      <c r="I103" s="51"/>
      <c r="L103" s="46"/>
    </row>
    <row r="104" spans="4:13" x14ac:dyDescent="0.2">
      <c r="D104" s="2" t="s">
        <v>92</v>
      </c>
      <c r="E104" s="2"/>
      <c r="F104" s="52">
        <f>F99-F102</f>
        <v>8.2189999999999994</v>
      </c>
      <c r="G104" s="52">
        <f>G99-G102</f>
        <v>2140.042690868831</v>
      </c>
      <c r="H104" s="52">
        <f t="shared" ref="H104:K104" si="1">H99-H102</f>
        <v>3.2204418325737589</v>
      </c>
      <c r="I104" s="52">
        <f t="shared" si="1"/>
        <v>0.60169174311926599</v>
      </c>
      <c r="J104" s="52">
        <f t="shared" si="1"/>
        <v>4.6920000000000002</v>
      </c>
      <c r="K104" s="52">
        <f t="shared" si="1"/>
        <v>0</v>
      </c>
      <c r="L104" s="47">
        <f>SUM(F104:K104)</f>
        <v>2156.775824444524</v>
      </c>
    </row>
    <row r="106" spans="4:13" x14ac:dyDescent="0.2">
      <c r="D106" s="15" t="s">
        <v>64</v>
      </c>
    </row>
    <row r="109" spans="4:13" x14ac:dyDescent="0.2">
      <c r="D109" s="43" t="s">
        <v>51</v>
      </c>
    </row>
  </sheetData>
  <sheetProtection algorithmName="SHA-512" hashValue="jg+tDf0yq8//C6zLgELybqcn/RkLvliuV5fjub5Z5e7aCqHmq+UgZaeGF78lccSe3MWYhl/4NilIt2mUAMc+Dw==" saltValue="mqOs70yQr4Z87/kSsCVdTQ==" spinCount="100000" sheet="1" objects="1" scenarios="1"/>
  <pageMargins left="0.7" right="0.7" top="0.75" bottom="0.75" header="0.3" footer="0.3"/>
  <pageSetup paperSize="9" scale="33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Romar Topco 090123</vt:lpstr>
      <vt:lpstr>Andigestion 010923</vt:lpstr>
      <vt:lpstr>Ixora Energy 150923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 Mossios</dc:creator>
  <cp:lastModifiedBy>Con Mossios</cp:lastModifiedBy>
  <dcterms:created xsi:type="dcterms:W3CDTF">2024-05-10T10:33:02Z</dcterms:created>
  <dcterms:modified xsi:type="dcterms:W3CDTF">2024-05-10T10:40:17Z</dcterms:modified>
</cp:coreProperties>
</file>