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formation Technology/"/>
    </mc:Choice>
  </mc:AlternateContent>
  <xr:revisionPtr revIDLastSave="0" documentId="13_ncr:1_{F99F70C8-38E9-A14A-80CA-FCCED90F4336}" xr6:coauthVersionLast="47" xr6:coauthVersionMax="47" xr10:uidLastSave="{00000000-0000-0000-0000-000000000000}"/>
  <workbookProtection workbookAlgorithmName="SHA-512" workbookHashValue="2/605nK48MfG5Pe1f10WiIzNesST5dRNTtQgDj2nPtYqcZ0owqlzvr2FBpf2zRBKokWIthYhiSMKaZQ5tEYE8g==" workbookSaltValue="PJPncBzI6nZ63NVfj0PcgA==" workbookSpinCount="100000" lockStructure="1"/>
  <bookViews>
    <workbookView xWindow="780" yWindow="1000" windowWidth="27640" windowHeight="15760" xr2:uid="{D59F5EF7-58BD-7E4C-A48A-61C288C2697F}"/>
  </bookViews>
  <sheets>
    <sheet name="Care Management Sys 180123" sheetId="1" r:id="rId1"/>
    <sheet name="Mobica Holdings 100323" sheetId="2" r:id="rId2"/>
    <sheet name="Vita Software 130323" sheetId="3" r:id="rId3"/>
    <sheet name="Tharstern Group 240323" sheetId="4" r:id="rId4"/>
    <sheet name="BestOutcome 270623" sheetId="5" r:id="rId5"/>
    <sheet name="Privitar 120723" sheetId="6" r:id="rId6"/>
    <sheet name="Ascertia 200723" sheetId="7" r:id="rId7"/>
    <sheet name="CIBS CHKS etal 310723" sheetId="8" r:id="rId8"/>
    <sheet name="Amdaris Group 170823" sheetId="9" r:id="rId9"/>
    <sheet name="Fresh Relevance 110923" sheetId="10" r:id="rId10"/>
    <sheet name="Questers Resourcing 150923" sheetId="11" r:id="rId11"/>
    <sheet name="Autoscribe 161123" sheetId="12" r:id="rId1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7" l="1"/>
  <c r="B35" i="7"/>
  <c r="C88" i="12"/>
  <c r="A83" i="12"/>
  <c r="B85" i="12" s="1"/>
  <c r="B88" i="12" s="1"/>
  <c r="B24" i="12" s="1"/>
  <c r="B60" i="12"/>
  <c r="B37" i="12"/>
  <c r="C19" i="12"/>
  <c r="B17" i="12"/>
  <c r="B15" i="12"/>
  <c r="B19" i="12" s="1"/>
  <c r="B27" i="12" s="1"/>
  <c r="B65" i="12" l="1"/>
  <c r="B63" i="12"/>
  <c r="B83" i="11" l="1"/>
  <c r="B20" i="11" s="1"/>
  <c r="B58" i="11" l="1"/>
  <c r="B56" i="11"/>
  <c r="B17" i="11"/>
  <c r="B85" i="10" l="1"/>
  <c r="B20" i="10" s="1"/>
  <c r="B16" i="10"/>
  <c r="B23" i="10" s="1"/>
  <c r="B59" i="10" l="1"/>
  <c r="B84" i="9" l="1"/>
  <c r="B83" i="9"/>
  <c r="B85" i="9" s="1"/>
  <c r="B20" i="9" s="1"/>
  <c r="B52" i="9"/>
  <c r="B54" i="9" s="1"/>
  <c r="B56" i="9" s="1"/>
  <c r="B15" i="9"/>
  <c r="B23" i="9" l="1"/>
  <c r="B59" i="9" l="1"/>
  <c r="G116" i="8" l="1"/>
  <c r="H116" i="8" s="1"/>
  <c r="F116" i="8"/>
  <c r="G115" i="8"/>
  <c r="H115" i="8" s="1"/>
  <c r="F115" i="8"/>
  <c r="H114" i="8"/>
  <c r="G114" i="8"/>
  <c r="G113" i="8"/>
  <c r="H113" i="8" s="1"/>
  <c r="G112" i="8"/>
  <c r="H112" i="8" s="1"/>
  <c r="F112" i="8"/>
  <c r="H108" i="8"/>
  <c r="G108" i="8"/>
  <c r="F108" i="8"/>
  <c r="G107" i="8"/>
  <c r="H107" i="8" s="1"/>
  <c r="F107" i="8"/>
  <c r="G106" i="8"/>
  <c r="H106" i="8" s="1"/>
  <c r="H105" i="8"/>
  <c r="H109" i="8" s="1"/>
  <c r="G105" i="8"/>
  <c r="F104" i="8"/>
  <c r="G100" i="8"/>
  <c r="H100" i="8" s="1"/>
  <c r="F100" i="8"/>
  <c r="G99" i="8"/>
  <c r="H99" i="8" s="1"/>
  <c r="F99" i="8"/>
  <c r="G98" i="8"/>
  <c r="H98" i="8" s="1"/>
  <c r="G97" i="8"/>
  <c r="H97" i="8" s="1"/>
  <c r="G96" i="8"/>
  <c r="H96" i="8" s="1"/>
  <c r="H101" i="8" s="1"/>
  <c r="F96" i="8"/>
  <c r="B89" i="8"/>
  <c r="B59" i="8"/>
  <c r="B61" i="8" s="1"/>
  <c r="B20" i="8"/>
  <c r="B64" i="8" s="1"/>
  <c r="H117" i="8" l="1"/>
  <c r="C98" i="7" l="1"/>
  <c r="B95" i="7"/>
  <c r="B98" i="7" s="1"/>
  <c r="A93" i="7"/>
  <c r="A43" i="7"/>
  <c r="B68" i="7" s="1"/>
  <c r="B21" i="7"/>
  <c r="B19" i="7"/>
  <c r="B17" i="7"/>
  <c r="C15" i="7"/>
  <c r="B15" i="7" s="1"/>
  <c r="B23" i="7" s="1"/>
  <c r="B73" i="7" l="1"/>
  <c r="B45" i="7"/>
  <c r="B71" i="7" s="1"/>
  <c r="C23" i="7"/>
  <c r="B84" i="6" l="1"/>
  <c r="B56" i="6"/>
  <c r="B54" i="6"/>
  <c r="B23" i="6"/>
  <c r="B59" i="6" s="1"/>
  <c r="B15" i="6"/>
  <c r="B83" i="5" l="1"/>
  <c r="B52" i="5"/>
  <c r="B32" i="5"/>
  <c r="B54" i="5" s="1"/>
  <c r="B20" i="5"/>
  <c r="B59" i="5" s="1"/>
  <c r="B17" i="5"/>
  <c r="B57" i="5" l="1"/>
  <c r="B58" i="5"/>
  <c r="G108" i="4" l="1"/>
  <c r="J102" i="4"/>
  <c r="F102" i="4"/>
  <c r="F99" i="4"/>
  <c r="F96" i="4"/>
  <c r="G102" i="4" s="1"/>
  <c r="F93" i="4"/>
  <c r="B82" i="4"/>
  <c r="B51" i="4"/>
  <c r="B53" i="4" s="1"/>
  <c r="B17" i="4"/>
  <c r="G109" i="4" l="1"/>
  <c r="H102" i="4"/>
  <c r="K102" i="4"/>
  <c r="B12" i="4" s="1"/>
  <c r="B20" i="4" s="1"/>
  <c r="H108" i="4"/>
  <c r="B58" i="4" l="1"/>
  <c r="B56" i="4"/>
  <c r="H109" i="4"/>
  <c r="B86" i="3" l="1"/>
  <c r="B55" i="3"/>
  <c r="B36" i="3"/>
  <c r="B21" i="3"/>
  <c r="B16" i="3"/>
  <c r="B24" i="3" s="1"/>
  <c r="B12" i="3"/>
  <c r="B62" i="3" l="1"/>
  <c r="B61" i="3"/>
  <c r="C90" i="2" l="1"/>
  <c r="B89" i="2"/>
  <c r="A85" i="2"/>
  <c r="B87" i="2" s="1"/>
  <c r="B90" i="2" s="1"/>
  <c r="B20" i="2" s="1"/>
  <c r="B59" i="2"/>
  <c r="B61" i="2" s="1"/>
  <c r="B57" i="2"/>
  <c r="B15" i="2"/>
  <c r="B23" i="2" s="1"/>
  <c r="B64" i="2" l="1"/>
  <c r="B66" i="2"/>
  <c r="B65" i="2"/>
  <c r="B86" i="1" l="1"/>
  <c r="B55" i="1"/>
  <c r="B57" i="1" s="1"/>
  <c r="B21" i="1"/>
  <c r="B16" i="1"/>
  <c r="B24" i="1" s="1"/>
  <c r="B62" i="1" l="1"/>
  <c r="B61" i="1"/>
  <c r="B60" i="1"/>
</calcChain>
</file>

<file path=xl/sharedStrings.xml><?xml version="1.0" encoding="utf-8"?>
<sst xmlns="http://schemas.openxmlformats.org/spreadsheetml/2006/main" count="805" uniqueCount="215">
  <si>
    <t>Target Company</t>
  </si>
  <si>
    <t>Care Management Systems Limited</t>
  </si>
  <si>
    <t>Currency</t>
  </si>
  <si>
    <t>GBP</t>
  </si>
  <si>
    <t>Display</t>
  </si>
  <si>
    <t>000s</t>
  </si>
  <si>
    <t>Enterprise Value</t>
  </si>
  <si>
    <t>Date Completed:</t>
  </si>
  <si>
    <t>Initial consideration (GBP)</t>
  </si>
  <si>
    <t>Source: Grafenia plc press release dated 26/07/2023; note 14 Acquisitions</t>
  </si>
  <si>
    <t>Deferred consideration (GBP)</t>
  </si>
  <si>
    <t>Total consideration</t>
  </si>
  <si>
    <t>Adjustments:</t>
  </si>
  <si>
    <t>Cash acquired</t>
  </si>
  <si>
    <t>Source: Care Management Systems Limited financial statements for the year ended 28/02/2022</t>
  </si>
  <si>
    <t>EV</t>
  </si>
  <si>
    <t>Normalised EBITDA</t>
  </si>
  <si>
    <t>Reporting Date:</t>
  </si>
  <si>
    <t>USD/GBP Exchange Rate:</t>
  </si>
  <si>
    <t>Revenue</t>
  </si>
  <si>
    <t>Source: Grafenia plc press release dated 18/01/2023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</si>
  <si>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</si>
  <si>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</si>
  <si>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</si>
  <si>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</si>
  <si>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</si>
  <si>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</si>
  <si>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</si>
  <si>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</si>
  <si>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</si>
  <si>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</si>
  <si>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</si>
  <si>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</si>
  <si>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</si>
  <si>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</si>
  <si>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</si>
  <si>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</si>
  <si>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</si>
  <si>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</si>
  <si>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</si>
  <si>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Care Management Systems Limited financial statements for the year ended 28/02/2022</t>
  </si>
  <si>
    <t>Care Management Systems Limited PSC02 notice dated 19/01/2023</t>
  </si>
  <si>
    <t>Grafenia plc press release dated 18/01/2023</t>
  </si>
  <si>
    <t>Cash at bank and in hand</t>
  </si>
  <si>
    <t>Debt</t>
  </si>
  <si>
    <t>Lease Liabilities</t>
  </si>
  <si>
    <t>© 2024 Business Valuation Benchmarks Ltd</t>
  </si>
  <si>
    <t>Mobica Holdings Limited</t>
  </si>
  <si>
    <t>USD</t>
  </si>
  <si>
    <t>Source: www.oanda.com - as at 10/03/2023</t>
  </si>
  <si>
    <t>Consideration (GBP)</t>
  </si>
  <si>
    <t>Source: Cognizant Technology Solutions Corporation Form 10-Q for the quarterly period ended 31/03/2023; note 3 Business Combinations</t>
  </si>
  <si>
    <t>Net cash</t>
  </si>
  <si>
    <t>Source: Cognizant Technology Solutions Corporation Form 10-Q for the quarterly period ended 31/03/2023; note 3 Business Combinations; Mobica Holdings Limited consolidated financial statements for the year ended 31/12/2022; see below</t>
  </si>
  <si>
    <t>Source: Mobica Holdings Limited consolidated financial statements for the year ended 31/12/2022</t>
  </si>
  <si>
    <t>Other - management services recharged</t>
  </si>
  <si>
    <t>Business transformation</t>
  </si>
  <si>
    <t>Management consulting and professional fees</t>
  </si>
  <si>
    <t>Office closure costs</t>
  </si>
  <si>
    <t>Donations</t>
  </si>
  <si>
    <t>Strategic review and support</t>
  </si>
  <si>
    <t>Mobica Holdings Limited consolidated financial statements for the year ended 31/12/2022</t>
  </si>
  <si>
    <t>Mobica Holdings Limited PSC02 notice dated 17/03/2023</t>
  </si>
  <si>
    <t>Cognizant Technology Solutions Corporation press release dated 23/01/2023</t>
  </si>
  <si>
    <t>Cognizant Technology Solutions Corporation Form 10-Q for the quarterly period ended 31/03/2023</t>
  </si>
  <si>
    <t>Cash and cash Equivalents</t>
  </si>
  <si>
    <t>Lease Liabilities - as at 31/12/2022</t>
  </si>
  <si>
    <t>Vita Software Limited</t>
  </si>
  <si>
    <t>Source: Microlise Group plc press release dated 28/09/2023; note 6 Acquisition of subsidiaries</t>
  </si>
  <si>
    <t>Note: implied operating profit</t>
  </si>
  <si>
    <t>Source: Vita Software Limited financial statements for the year ended 30/09/2022</t>
  </si>
  <si>
    <t>Source: Microlise Group plc press release dated 14/03/2023</t>
  </si>
  <si>
    <t>N/A</t>
  </si>
  <si>
    <t>Vita Software Limited financial statements for the year ended 30/09/2022</t>
  </si>
  <si>
    <t>Microlise Group plc press release dated 14/03/2023</t>
  </si>
  <si>
    <t>Vita Software Limited PSC02 notice dated 22/03/2023</t>
  </si>
  <si>
    <t>Microlise Group plc press release dated 28/09/2023</t>
  </si>
  <si>
    <t>Cash</t>
  </si>
  <si>
    <t>Tharstern Group Limited</t>
  </si>
  <si>
    <t>Cash consideration (GBP)</t>
  </si>
  <si>
    <t>Source: Tharstern Group Limited consolidated financial statements for the year ended 31/01/2022; see below</t>
  </si>
  <si>
    <t>Source: Tharstern Group Limited consolidated financial statements for the year ended 31/01/2022</t>
  </si>
  <si>
    <t>Tharstern Group Limited consolidated financial statements for the year ended 31/01/2022</t>
  </si>
  <si>
    <t>www.ajbell.co.uk "Mobeus Income &amp; Growth VCTs realise gain from Tharstern investment" dated 27/03/2023</t>
  </si>
  <si>
    <t xml:space="preserve">Analysis of shareholding and cash received for shares disposed by Moebus Private Equity </t>
  </si>
  <si>
    <r>
      <t xml:space="preserve">Number of shares </t>
    </r>
    <r>
      <rPr>
        <b/>
        <vertAlign val="superscript"/>
        <sz val="11"/>
        <color theme="1"/>
        <rFont val="Calibri (Body)"/>
      </rPr>
      <t>(1)</t>
    </r>
  </si>
  <si>
    <t>Holding</t>
  </si>
  <si>
    <r>
      <t xml:space="preserve">Cash received £m </t>
    </r>
    <r>
      <rPr>
        <b/>
        <vertAlign val="superscript"/>
        <sz val="11"/>
        <color theme="1"/>
        <rFont val="Calibri (Body)"/>
      </rPr>
      <t>(2)</t>
    </r>
  </si>
  <si>
    <t>100% Implied Value £m</t>
  </si>
  <si>
    <t>Moebus Private Equity</t>
  </si>
  <si>
    <t>MIG VCT</t>
  </si>
  <si>
    <t>MIG VCT 2</t>
  </si>
  <si>
    <t>MIG VCT 4</t>
  </si>
  <si>
    <t>Growth VCT</t>
  </si>
  <si>
    <t>Other</t>
  </si>
  <si>
    <t>KM</t>
  </si>
  <si>
    <t>JAL</t>
  </si>
  <si>
    <t>KW</t>
  </si>
  <si>
    <t>RB</t>
  </si>
  <si>
    <t>SC</t>
  </si>
  <si>
    <t>Total</t>
  </si>
  <si>
    <t xml:space="preserve">Source: </t>
  </si>
  <si>
    <t>(2) www.ajbell.co.uk "Mobeus Income &amp; Growth VCTs realise gain from Tharstern investment" dated 27/03/2023</t>
  </si>
  <si>
    <t>BestOutcome Limited</t>
  </si>
  <si>
    <t>Source: Eleco plc Interim report for the six month ended 30/06/2023; note 17. Acquisition of BestOutcome Ltd</t>
  </si>
  <si>
    <t>Source: Eleco plc press release dated 27/06/2023; "SaaS-related revenues"</t>
  </si>
  <si>
    <t>Note: The company does not have any external debt therefore Profit before tax is used as a proxy for Operating profit</t>
  </si>
  <si>
    <t>Profit before tax</t>
  </si>
  <si>
    <t>Source: Eleco plc press release dated 27/06/2023</t>
  </si>
  <si>
    <t xml:space="preserve">Source: Bestoutcome Limited financial statements for the year ended 31/12/2022 </t>
  </si>
  <si>
    <t xml:space="preserve">Bestoutcome Limited financial statements for the year ended 31/12/2022 </t>
  </si>
  <si>
    <t>Bestoutcome Limited PSC02 notice dated 04/07/2023</t>
  </si>
  <si>
    <t>Eleco plc press release dated 27/06/2023</t>
  </si>
  <si>
    <t>Eleco plc Interim report for the six month ended 30/06/2023</t>
  </si>
  <si>
    <t>Privitar Limited</t>
  </si>
  <si>
    <t>Source: www.oanda.com - as at 12/07/2023</t>
  </si>
  <si>
    <t>Source: Informatica Inc Form 10-Q for the quarterly period ended 30/09/2023; pg. 6 "Business acquisition, net of cash acquired"</t>
  </si>
  <si>
    <t>Source: Privitar Limited financial statements for the year ended 31/01/2022</t>
  </si>
  <si>
    <t>Source:</t>
  </si>
  <si>
    <t>Privitar Limited financial statements for the year ended 31/01/2022</t>
  </si>
  <si>
    <t>Informatica Inc Form 10-Q for the quarterly period ended 30/09/2023</t>
  </si>
  <si>
    <t>00/00/2000</t>
  </si>
  <si>
    <t>Net debt</t>
  </si>
  <si>
    <t>Ascertia Limited</t>
  </si>
  <si>
    <t>EUR</t>
  </si>
  <si>
    <t>EUR/GBP Exchange Rate:</t>
  </si>
  <si>
    <t>Source: Tinexta S.p.A. Interim Report on Operations at 30/09/2023; p.18</t>
  </si>
  <si>
    <t>Cash consideration (for 65%) (GBP)</t>
  </si>
  <si>
    <t>Source: Tinexta S.p.A Annual Financial Report as at 31/12/2023; Note 14. Business Combinations; includes price adjustment paid of Euro 777k</t>
  </si>
  <si>
    <t>Fair-value of contingent consideration for 65% 2023</t>
  </si>
  <si>
    <t>Source: Tinexta S.p.A Annual Financial Report as at 31/12/2023; Note 14. Business Combinations</t>
  </si>
  <si>
    <t>Fair-value of contingent consideration for 65% 2024</t>
  </si>
  <si>
    <t>Fair-value of Put &amp; Call options on 35%</t>
  </si>
  <si>
    <t>Percentage acquired:</t>
  </si>
  <si>
    <t>Source: Tinexta S.p.A. press release dated 18/01/2023 - as at 16/01/2023</t>
  </si>
  <si>
    <t>Source: Tinexta S.p.A. press release dated 18/01/2023</t>
  </si>
  <si>
    <t>Ascertia Limited financial statements for the year ended 31/03/2022</t>
  </si>
  <si>
    <t>Tinexta S.p.A. press release dated 18/01/2023</t>
  </si>
  <si>
    <t>Tinexta S.p.A. press release dated 20/07/2023</t>
  </si>
  <si>
    <t>Tinexta S.p.A. Interim Report on Operations at 30/09/2023</t>
  </si>
  <si>
    <t>Tinexta S.p.A Annual Financial Report as at 31/12/2023</t>
  </si>
  <si>
    <t>CIBS, CHKS, Synaptic, Retain and WFM (five software businesses of Capita plc)</t>
  </si>
  <si>
    <t>Source: Advancedadvt Limited press release dated 08/06/2023; Capita plc press release dated 08/03/2023; cash-free, debt-free basis</t>
  </si>
  <si>
    <t>Source: Advancedadvt Limited press release dated 08/06/2023; Capita plc press release dated 08/03/2023</t>
  </si>
  <si>
    <t>Source: Capita plc press release dated 08/03/2023</t>
  </si>
  <si>
    <t>Impairment of Intangible Assets</t>
  </si>
  <si>
    <t>Finance costs</t>
  </si>
  <si>
    <t>Capita plc press release dated 08/03/2023</t>
  </si>
  <si>
    <t>Advancedadvt Limited press release dated 08/06/2023</t>
  </si>
  <si>
    <t>Advancedadvt Limited press release dated 01/08/2023</t>
  </si>
  <si>
    <t>Depreciation charges</t>
  </si>
  <si>
    <t>For the year ended 31/12/2022</t>
  </si>
  <si>
    <t>Period</t>
  </si>
  <si>
    <t>No. of days</t>
  </si>
  <si>
    <t>Actual</t>
  </si>
  <si>
    <t>Annualised</t>
  </si>
  <si>
    <t>Capita IB Solutions Limited</t>
  </si>
  <si>
    <t>31/08/2021 to 31/12/2022</t>
  </si>
  <si>
    <t>CHKS Limited</t>
  </si>
  <si>
    <t>01/01/2022 to 31/12/2022</t>
  </si>
  <si>
    <t>Synaptic Limited</t>
  </si>
  <si>
    <t>Capita Retain Limited</t>
  </si>
  <si>
    <t>26/08/2021 to 31/12/2022</t>
  </si>
  <si>
    <t>Capita Workforce Management Limited</t>
  </si>
  <si>
    <t>27/08/2021 to 31/12/2022</t>
  </si>
  <si>
    <t>Amortisation of Intangible Assets charges</t>
  </si>
  <si>
    <t>Finance charges</t>
  </si>
  <si>
    <t>Amdaris Group Limited</t>
  </si>
  <si>
    <t>Source: www.oanda.com - as at 17/08/2023</t>
  </si>
  <si>
    <t>Source: Insight Enterprises Inc For 10-Q for the quarterly period ended 30/09/2023; net of cash and cash equivalents acquired; excludes earn-out of up to USD 54,391k (GBP 42,730)</t>
  </si>
  <si>
    <t>Debt &amp; Lease Liabilities - as at 31/12/2022</t>
  </si>
  <si>
    <t>Source: Amdaris Group Limited consolidated financial statements for the year ended 31/12/2022</t>
  </si>
  <si>
    <t>Amdaris Group Limited consolidated financial statements for the year ended 31/12/2022</t>
  </si>
  <si>
    <t>Insight Enterprises press release dated 17/08/2023</t>
  </si>
  <si>
    <t>Amdaris Group Limited PSC02 notice dated 18/08/2023</t>
  </si>
  <si>
    <t>Insight Enterprises Inc For 10-Q for the quarterly period ended 30/09/2023</t>
  </si>
  <si>
    <t>Debt &amp; Lease Liabilities</t>
  </si>
  <si>
    <t>Fresh Relevance Ltd</t>
  </si>
  <si>
    <t>Source: dotDigital Group plc press release dated 05/03/2024; Consolidated Statement of Cash Flows; subsidiary net of cash acquired</t>
  </si>
  <si>
    <t>Shares consideration (GBP)</t>
  </si>
  <si>
    <t>Source: dotDigital Group plc press release dated 05/03/2024; note 8 Goodwill</t>
  </si>
  <si>
    <t>Source: Fresh Relevance Limited financial statements for the year ended 30/09/2022; debt acquired and paid off</t>
  </si>
  <si>
    <t>Expected</t>
  </si>
  <si>
    <t>Source: Dotdigital Group plc press release dated 06/09/2023</t>
  </si>
  <si>
    <t>Fresh Relevance Limited financial statements for the year ended 30/09/2022</t>
  </si>
  <si>
    <t>Dotdigital Group plc press release dated 06/09/2023</t>
  </si>
  <si>
    <t>Fresh Relevance Ltd PSC02 notice dated 20/09/2023</t>
  </si>
  <si>
    <t>dotDigital Group plc press release dated 05/03/2024</t>
  </si>
  <si>
    <t>Debt acquired</t>
  </si>
  <si>
    <t>Questers Resourcing Limited and Questers Bulgaria EOOD</t>
  </si>
  <si>
    <t>Source: TPXimpact Holdings plc press release dated 05/12/2023; note 5. Discontinued operations</t>
  </si>
  <si>
    <t>Source: TPXimpact Holdings plc press release dated 05/12/2023; Consolidated Cash Flow Statements note 2 Disposal of subsidiaries comprises cash consideration received of £7.5 million less cash disposed of £1.3 million.</t>
  </si>
  <si>
    <t>Source: TPXimpact Holdings plc press release dated  18/09/2023</t>
  </si>
  <si>
    <t>TPXimpact Holdings plc press release dated  18/09/2023</t>
  </si>
  <si>
    <t>Notal AS new release dated 18/09/2023</t>
  </si>
  <si>
    <t>TPXimpact Holdings plc press release dated 05/12/2023</t>
  </si>
  <si>
    <t>Autoscribe Limited</t>
  </si>
  <si>
    <t>Source: www.oanda.com - as at 16/11/2023</t>
  </si>
  <si>
    <t>Autoscribe Limited financial statements for the year ended 31/03/2023</t>
  </si>
  <si>
    <t>Autoscribe Limited PSC02 notice dated 22/11/2023</t>
  </si>
  <si>
    <t>Source: Source: www.oanda.com - as at 16/11/2023</t>
  </si>
  <si>
    <t>Source: Xybion Digital Inc press release dated 16/11/2023</t>
  </si>
  <si>
    <t>Source: Xybion Digital Inc press release dated 16/11/2023; unaudited</t>
  </si>
  <si>
    <t>Xybion Digital Inc press release dated 16/11/2023</t>
  </si>
  <si>
    <t>Questers Resourcing Limited financial statements for the year ended 31/03/2023</t>
  </si>
  <si>
    <t>Questers Resourcing Limited PSC02 notice dated 28/09/2023</t>
  </si>
  <si>
    <t>Gain on Dispose of Tangible Asset</t>
  </si>
  <si>
    <t>Source: Capita Workforce Management Limited financial statements for the year ended 31/12/2022;</t>
  </si>
  <si>
    <t>Source: Capita Workforce Management Limited financial statements for the period ended 31/12/2022; CHKS Limited financial statements for the year ended 31/12/2022</t>
  </si>
  <si>
    <t>Informatica Inc Form  8-K dated 02/08/2023</t>
  </si>
  <si>
    <t>Source: www.ajbell.co.uk "Mobeus Income &amp; Growth VCTs realise gain from Tharstern investment" dated 27/03/2023; Tharstern Group Limited CS01 confirmation statement dated 04/12/2016; see below</t>
  </si>
  <si>
    <t>Cash and cash equivalents - as at 31/01/2022</t>
  </si>
  <si>
    <t>Tharstern Group Limited CS01 confirmation statement dated 04/12/2016</t>
  </si>
  <si>
    <t>www.prnewswire.com "productivity Software Acquires Tharstern Group" dated 23/03/2023</t>
  </si>
  <si>
    <t>(1) Tharstern Group Limited CS01 confirmation statement dated 04/12/2016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</si>
</sst>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#,##0.00000_);[Red]\(#,##0.00000\)"/>
    <numFmt numFmtId="169" formatCode="_-* #,##0_-;\-* #,##0_-;_-* &quot;-&quot;??_-;_-@_-"/>
    <numFmt numFmtId="170" formatCode="0.0"/>
    <numFmt numFmtId="171" formatCode="0.0%"/>
    <numFmt numFmtId="172" formatCode="_-* #,##0.0_-;\-* #,##0.0_-;_-* &quot;-&quot;??_-;_-@_-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vertAlign val="superscript"/>
      <sz val="11"/>
      <color theme="1"/>
      <name val="Calibri (Body)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38" fontId="4" fillId="0" borderId="0" xfId="1" applyNumberFormat="1" applyFont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5" fillId="2" borderId="1" xfId="0" applyFont="1" applyFill="1" applyBorder="1"/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1" applyNumberFormat="1" applyFont="1" applyAlignment="1">
      <alignment horizontal="left" vertical="top"/>
    </xf>
    <xf numFmtId="0" fontId="0" fillId="0" borderId="0" xfId="0" applyAlignment="1">
      <alignment horizontal="left" vertical="top" indent="1"/>
    </xf>
    <xf numFmtId="166" fontId="2" fillId="0" borderId="0" xfId="1" applyNumberFormat="1" applyFont="1" applyFill="1" applyBorder="1"/>
    <xf numFmtId="40" fontId="0" fillId="2" borderId="1" xfId="1" applyNumberFormat="1" applyFont="1" applyFill="1" applyBorder="1" applyAlignment="1">
      <alignment vertical="top" wrapText="1"/>
    </xf>
    <xf numFmtId="166" fontId="2" fillId="2" borderId="4" xfId="1" applyNumberFormat="1" applyFont="1" applyFill="1" applyBorder="1" applyAlignment="1">
      <alignment horizontal="right"/>
    </xf>
    <xf numFmtId="0" fontId="8" fillId="0" borderId="0" xfId="0" applyFont="1" applyAlignment="1">
      <alignment vertical="top" wrapText="1"/>
    </xf>
    <xf numFmtId="0" fontId="2" fillId="0" borderId="3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2" fillId="2" borderId="6" xfId="0" applyFont="1" applyFill="1" applyBorder="1"/>
    <xf numFmtId="0" fontId="0" fillId="2" borderId="0" xfId="0" applyFill="1"/>
    <xf numFmtId="0" fontId="0" fillId="2" borderId="7" xfId="0" applyFill="1" applyBorder="1"/>
    <xf numFmtId="0" fontId="0" fillId="2" borderId="4" xfId="0" applyFill="1" applyBorder="1"/>
    <xf numFmtId="0" fontId="0" fillId="0" borderId="8" xfId="0" applyBorder="1"/>
    <xf numFmtId="169" fontId="0" fillId="0" borderId="8" xfId="1" applyNumberFormat="1" applyFont="1" applyBorder="1"/>
    <xf numFmtId="169" fontId="0" fillId="0" borderId="9" xfId="1" applyNumberFormat="1" applyFont="1" applyBorder="1"/>
    <xf numFmtId="0" fontId="0" fillId="0" borderId="7" xfId="0" applyBorder="1"/>
    <xf numFmtId="0" fontId="0" fillId="0" borderId="9" xfId="0" applyBorder="1"/>
    <xf numFmtId="0" fontId="0" fillId="0" borderId="6" xfId="0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169" fontId="0" fillId="0" borderId="12" xfId="1" applyNumberFormat="1" applyFont="1" applyBorder="1"/>
    <xf numFmtId="169" fontId="0" fillId="0" borderId="0" xfId="1" applyNumberFormat="1" applyFont="1" applyBorder="1"/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horizontal="center" vertical="center"/>
    </xf>
    <xf numFmtId="0" fontId="0" fillId="0" borderId="13" xfId="0" applyBorder="1"/>
    <xf numFmtId="169" fontId="0" fillId="0" borderId="13" xfId="1" applyNumberFormat="1" applyFont="1" applyBorder="1"/>
    <xf numFmtId="169" fontId="0" fillId="0" borderId="2" xfId="1" applyNumberFormat="1" applyFont="1" applyBorder="1"/>
    <xf numFmtId="0" fontId="0" fillId="0" borderId="14" xfId="0" applyBorder="1"/>
    <xf numFmtId="10" fontId="0" fillId="0" borderId="2" xfId="2" applyNumberFormat="1" applyFont="1" applyBorder="1"/>
    <xf numFmtId="0" fontId="0" fillId="0" borderId="15" xfId="0" applyBorder="1" applyAlignment="1">
      <alignment horizontal="center" vertical="center"/>
    </xf>
    <xf numFmtId="169" fontId="0" fillId="0" borderId="13" xfId="1" applyNumberFormat="1" applyFont="1" applyBorder="1" applyAlignment="1">
      <alignment vertical="top" wrapText="1"/>
    </xf>
    <xf numFmtId="169" fontId="0" fillId="0" borderId="2" xfId="1" applyNumberFormat="1" applyFont="1" applyBorder="1" applyAlignment="1">
      <alignment vertical="top" wrapText="1"/>
    </xf>
    <xf numFmtId="169" fontId="0" fillId="0" borderId="14" xfId="0" applyNumberFormat="1" applyBorder="1"/>
    <xf numFmtId="10" fontId="4" fillId="0" borderId="2" xfId="2" applyNumberFormat="1" applyFont="1" applyBorder="1"/>
    <xf numFmtId="170" fontId="2" fillId="0" borderId="14" xfId="0" applyNumberFormat="1" applyFont="1" applyBorder="1"/>
    <xf numFmtId="170" fontId="2" fillId="0" borderId="15" xfId="0" applyNumberFormat="1" applyFont="1" applyBorder="1"/>
    <xf numFmtId="0" fontId="2" fillId="2" borderId="8" xfId="0" applyFont="1" applyFill="1" applyBorder="1"/>
    <xf numFmtId="169" fontId="0" fillId="2" borderId="12" xfId="1" applyNumberFormat="1" applyFont="1" applyFill="1" applyBorder="1"/>
    <xf numFmtId="169" fontId="0" fillId="2" borderId="0" xfId="1" applyNumberFormat="1" applyFont="1" applyFill="1"/>
    <xf numFmtId="0" fontId="0" fillId="2" borderId="10" xfId="0" applyFill="1" applyBorder="1"/>
    <xf numFmtId="169" fontId="0" fillId="0" borderId="14" xfId="1" applyNumberFormat="1" applyFont="1" applyBorder="1"/>
    <xf numFmtId="10" fontId="0" fillId="0" borderId="14" xfId="2" applyNumberFormat="1" applyFont="1" applyBorder="1"/>
    <xf numFmtId="0" fontId="2" fillId="3" borderId="3" xfId="0" applyFont="1" applyFill="1" applyBorder="1"/>
    <xf numFmtId="0" fontId="0" fillId="3" borderId="1" xfId="0" applyFill="1" applyBorder="1"/>
    <xf numFmtId="169" fontId="2" fillId="3" borderId="5" xfId="1" applyNumberFormat="1" applyFont="1" applyFill="1" applyBorder="1"/>
    <xf numFmtId="10" fontId="2" fillId="3" borderId="5" xfId="2" applyNumberFormat="1" applyFont="1" applyFill="1" applyBorder="1"/>
    <xf numFmtId="38" fontId="0" fillId="0" borderId="0" xfId="1" applyNumberFormat="1" applyFont="1" applyBorder="1"/>
    <xf numFmtId="38" fontId="2" fillId="0" borderId="0" xfId="1" applyNumberFormat="1" applyFont="1" applyAlignment="1">
      <alignment vertical="top"/>
    </xf>
    <xf numFmtId="171" fontId="0" fillId="0" borderId="0" xfId="2" applyNumberFormat="1" applyFont="1" applyAlignment="1">
      <alignment horizontal="left" vertical="top"/>
    </xf>
    <xf numFmtId="38" fontId="0" fillId="2" borderId="0" xfId="1" applyNumberFormat="1" applyFont="1" applyFill="1" applyAlignment="1">
      <alignment vertical="top"/>
    </xf>
    <xf numFmtId="0" fontId="2" fillId="0" borderId="0" xfId="0" quotePrefix="1" applyFont="1" applyAlignment="1">
      <alignment horizontal="left"/>
    </xf>
    <xf numFmtId="0" fontId="10" fillId="0" borderId="0" xfId="0" applyFont="1" applyAlignment="1">
      <alignment vertical="top" wrapText="1"/>
    </xf>
    <xf numFmtId="172" fontId="0" fillId="0" borderId="0" xfId="1" applyNumberFormat="1" applyFont="1" applyAlignment="1">
      <alignment vertical="top"/>
    </xf>
    <xf numFmtId="172" fontId="0" fillId="0" borderId="0" xfId="1" applyNumberFormat="1" applyFont="1" applyAlignment="1">
      <alignment vertical="top" wrapText="1"/>
    </xf>
    <xf numFmtId="172" fontId="0" fillId="0" borderId="16" xfId="0" applyNumberFormat="1" applyBorder="1"/>
    <xf numFmtId="40" fontId="0" fillId="2" borderId="1" xfId="1" applyNumberFormat="1" applyFont="1" applyFill="1" applyBorder="1" applyAlignment="1">
      <alignment vertical="center" wrapText="1"/>
    </xf>
    <xf numFmtId="170" fontId="0" fillId="0" borderId="0" xfId="0" applyNumberFormat="1"/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AB196-456F-B143-B06F-72A1D18F42D0}">
  <sheetPr>
    <pageSetUpPr fitToPage="1"/>
  </sheetPr>
  <dimension ref="A1:I93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44944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3387</v>
      </c>
      <c r="C12" s="16" t="s">
        <v>9</v>
      </c>
    </row>
    <row r="13" spans="1:3" x14ac:dyDescent="0.2">
      <c r="A13" s="14"/>
      <c r="B13" s="15"/>
      <c r="C13" s="16"/>
    </row>
    <row r="14" spans="1:3" ht="17" x14ac:dyDescent="0.2">
      <c r="A14" s="14" t="s">
        <v>10</v>
      </c>
      <c r="B14" s="17">
        <v>484</v>
      </c>
      <c r="C14" s="16" t="s">
        <v>9</v>
      </c>
    </row>
    <row r="15" spans="1:3" x14ac:dyDescent="0.2">
      <c r="A15" s="14"/>
      <c r="B15" s="15"/>
      <c r="C15" s="16"/>
    </row>
    <row r="16" spans="1:3" x14ac:dyDescent="0.2">
      <c r="A16" s="1" t="s">
        <v>11</v>
      </c>
      <c r="B16" s="18">
        <f>SUM(B12:B14)</f>
        <v>3871</v>
      </c>
      <c r="C16" s="16"/>
    </row>
    <row r="17" spans="1:3" x14ac:dyDescent="0.2">
      <c r="A17" s="1"/>
      <c r="B17" s="15"/>
      <c r="C17" s="16"/>
    </row>
    <row r="18" spans="1:3" x14ac:dyDescent="0.2">
      <c r="A18" s="14"/>
      <c r="B18" s="15"/>
      <c r="C18" s="16"/>
    </row>
    <row r="19" spans="1:3" x14ac:dyDescent="0.2">
      <c r="A19" s="19" t="s">
        <v>12</v>
      </c>
      <c r="B19" s="15"/>
      <c r="C19" s="16"/>
    </row>
    <row r="20" spans="1:3" x14ac:dyDescent="0.2">
      <c r="A20" s="14"/>
      <c r="B20" s="15"/>
      <c r="C20" s="16"/>
    </row>
    <row r="21" spans="1:3" ht="34" x14ac:dyDescent="0.2">
      <c r="A21" s="14" t="s">
        <v>13</v>
      </c>
      <c r="B21" s="15">
        <f>-B86</f>
        <v>-698</v>
      </c>
      <c r="C21" s="16" t="s">
        <v>14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20" t="s">
        <v>15</v>
      </c>
      <c r="B24" s="21">
        <f>B16-B86</f>
        <v>3173</v>
      </c>
      <c r="C24" s="22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16</v>
      </c>
      <c r="B27" s="7"/>
      <c r="C27" s="23"/>
    </row>
    <row r="28" spans="1:3" x14ac:dyDescent="0.2">
      <c r="A28" s="2" t="s">
        <v>17</v>
      </c>
      <c r="B28" s="3"/>
      <c r="C28" s="24"/>
    </row>
    <row r="29" spans="1:3" x14ac:dyDescent="0.2">
      <c r="A29" s="12">
        <v>44620</v>
      </c>
      <c r="B29" s="25"/>
      <c r="C29" s="25"/>
    </row>
    <row r="30" spans="1:3" x14ac:dyDescent="0.2">
      <c r="A30" s="13"/>
      <c r="B30" s="26"/>
      <c r="C30" s="25"/>
    </row>
    <row r="31" spans="1:3" x14ac:dyDescent="0.2">
      <c r="A31" s="2" t="s">
        <v>18</v>
      </c>
      <c r="B31" s="25"/>
      <c r="C31" s="25"/>
    </row>
    <row r="32" spans="1:3" x14ac:dyDescent="0.2">
      <c r="A32" s="27"/>
      <c r="B32" s="25"/>
      <c r="C32" s="27"/>
    </row>
    <row r="33" spans="1:3" x14ac:dyDescent="0.2">
      <c r="A33" s="13"/>
      <c r="B33" s="25"/>
      <c r="C33" s="25"/>
    </row>
    <row r="34" spans="1:3" ht="17" x14ac:dyDescent="0.2">
      <c r="A34" s="14" t="s">
        <v>19</v>
      </c>
      <c r="B34" s="28">
        <v>2450</v>
      </c>
      <c r="C34" s="16" t="s">
        <v>20</v>
      </c>
    </row>
    <row r="35" spans="1:3" x14ac:dyDescent="0.2">
      <c r="A35" s="14" t="s">
        <v>21</v>
      </c>
      <c r="B35" s="28"/>
      <c r="C35" s="16"/>
    </row>
    <row r="36" spans="1:3" ht="17" x14ac:dyDescent="0.2">
      <c r="A36" s="1" t="s">
        <v>22</v>
      </c>
      <c r="B36" s="28">
        <v>120</v>
      </c>
      <c r="C36" s="16" t="s">
        <v>20</v>
      </c>
    </row>
    <row r="37" spans="1:3" x14ac:dyDescent="0.2">
      <c r="A37" s="14"/>
      <c r="B37" s="28"/>
      <c r="C37" s="11"/>
    </row>
    <row r="38" spans="1:3" x14ac:dyDescent="0.2">
      <c r="A38" s="1" t="s">
        <v>23</v>
      </c>
      <c r="B38" s="28"/>
      <c r="C38" s="11"/>
    </row>
    <row r="39" spans="1:3" x14ac:dyDescent="0.2">
      <c r="A39" s="14"/>
      <c r="B39" s="28"/>
      <c r="C39" s="11"/>
    </row>
    <row r="40" spans="1:3" x14ac:dyDescent="0.2">
      <c r="A40" s="14" t="s">
        <v>24</v>
      </c>
      <c r="B40" s="28"/>
      <c r="C40" s="16"/>
    </row>
    <row r="41" spans="1:3" x14ac:dyDescent="0.2">
      <c r="A41" s="14" t="s">
        <v>25</v>
      </c>
      <c r="B41" s="28"/>
      <c r="C41" s="11"/>
    </row>
    <row r="42" spans="1:3" x14ac:dyDescent="0.2">
      <c r="A42" s="14"/>
      <c r="B42" s="28"/>
      <c r="C42" s="11"/>
    </row>
    <row r="43" spans="1:3" x14ac:dyDescent="0.2">
      <c r="A43" s="14" t="s">
        <v>26</v>
      </c>
      <c r="B43" s="28"/>
      <c r="C43" s="11"/>
    </row>
    <row r="44" spans="1:3" x14ac:dyDescent="0.2">
      <c r="A44" s="14" t="s">
        <v>27</v>
      </c>
      <c r="B44" s="28"/>
      <c r="C44" s="16"/>
    </row>
    <row r="45" spans="1:3" x14ac:dyDescent="0.2">
      <c r="A45" s="14" t="s">
        <v>28</v>
      </c>
      <c r="B45" s="28"/>
      <c r="C45" s="11"/>
    </row>
    <row r="46" spans="1:3" x14ac:dyDescent="0.2">
      <c r="A46" s="14" t="s">
        <v>29</v>
      </c>
      <c r="B46" s="28"/>
      <c r="C46" s="11"/>
    </row>
    <row r="47" spans="1:3" x14ac:dyDescent="0.2">
      <c r="A47" s="14"/>
      <c r="B47" s="28"/>
      <c r="C47" s="11"/>
    </row>
    <row r="48" spans="1:3" x14ac:dyDescent="0.2">
      <c r="A48" s="14" t="s">
        <v>30</v>
      </c>
      <c r="B48" s="28"/>
      <c r="C48" s="16"/>
    </row>
    <row r="49" spans="1:3" x14ac:dyDescent="0.2">
      <c r="A49" s="14" t="s">
        <v>31</v>
      </c>
      <c r="B49" s="28"/>
      <c r="C49" s="11"/>
    </row>
    <row r="50" spans="1:3" x14ac:dyDescent="0.2">
      <c r="A50" s="14" t="s">
        <v>32</v>
      </c>
      <c r="B50" s="28"/>
      <c r="C50" s="16"/>
    </row>
    <row r="51" spans="1:3" x14ac:dyDescent="0.2">
      <c r="A51" s="14" t="s">
        <v>33</v>
      </c>
      <c r="B51" s="28"/>
      <c r="C51" s="16"/>
    </row>
    <row r="52" spans="1:3" x14ac:dyDescent="0.2">
      <c r="A52" s="14"/>
      <c r="B52" s="28"/>
      <c r="C52" s="11"/>
    </row>
    <row r="53" spans="1:3" ht="34" x14ac:dyDescent="0.2">
      <c r="A53" s="14" t="s">
        <v>34</v>
      </c>
      <c r="B53" s="28">
        <v>24.448</v>
      </c>
      <c r="C53" s="16" t="s">
        <v>14</v>
      </c>
    </row>
    <row r="54" spans="1:3" x14ac:dyDescent="0.2">
      <c r="A54" s="14"/>
      <c r="B54" s="28"/>
      <c r="C54" s="11"/>
    </row>
    <row r="55" spans="1:3" x14ac:dyDescent="0.2">
      <c r="A55" s="14" t="s">
        <v>35</v>
      </c>
      <c r="B55" s="28">
        <f>SUM(B40:B53)</f>
        <v>24.448</v>
      </c>
      <c r="C55" s="11"/>
    </row>
    <row r="56" spans="1:3" x14ac:dyDescent="0.2">
      <c r="A56" s="29"/>
      <c r="B56" s="30"/>
      <c r="C56" s="31"/>
    </row>
    <row r="57" spans="1:3" x14ac:dyDescent="0.2">
      <c r="A57" s="32" t="s">
        <v>16</v>
      </c>
      <c r="B57" s="33">
        <f>B36+B55</f>
        <v>144.44800000000001</v>
      </c>
      <c r="C57" s="34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5" t="s">
        <v>36</v>
      </c>
      <c r="B60" s="36">
        <f>ROUND((B24/B34),1)</f>
        <v>1.3</v>
      </c>
      <c r="C60" s="10"/>
    </row>
    <row r="61" spans="1:3" x14ac:dyDescent="0.2">
      <c r="A61" s="35" t="s">
        <v>37</v>
      </c>
      <c r="B61" s="36">
        <f>ROUND((B24/B36),1)</f>
        <v>26.4</v>
      </c>
      <c r="C61" s="10"/>
    </row>
    <row r="62" spans="1:3" x14ac:dyDescent="0.2">
      <c r="A62" s="35" t="s">
        <v>38</v>
      </c>
      <c r="B62" s="36">
        <f>ROUND((B24/B57),1)</f>
        <v>22</v>
      </c>
      <c r="C62" s="10"/>
    </row>
    <row r="65" spans="1:3" x14ac:dyDescent="0.2">
      <c r="A65" s="7" t="s">
        <v>39</v>
      </c>
      <c r="B65" s="8"/>
      <c r="C65" s="9"/>
    </row>
    <row r="66" spans="1:3" x14ac:dyDescent="0.2">
      <c r="C66" s="10"/>
    </row>
    <row r="67" spans="1:3" x14ac:dyDescent="0.2">
      <c r="A67" s="14" t="s">
        <v>40</v>
      </c>
    </row>
    <row r="68" spans="1:3" x14ac:dyDescent="0.2">
      <c r="A68" s="14" t="s">
        <v>41</v>
      </c>
    </row>
    <row r="69" spans="1:3" x14ac:dyDescent="0.2">
      <c r="A69" t="s">
        <v>42</v>
      </c>
    </row>
    <row r="70" spans="1:3" x14ac:dyDescent="0.2">
      <c r="A70" t="s">
        <v>40</v>
      </c>
    </row>
    <row r="71" spans="1:3" x14ac:dyDescent="0.2">
      <c r="C71" s="11"/>
    </row>
    <row r="72" spans="1:3" x14ac:dyDescent="0.2">
      <c r="A72" s="37"/>
      <c r="B72" s="37"/>
      <c r="C72" s="9"/>
    </row>
    <row r="73" spans="1:3" x14ac:dyDescent="0.2">
      <c r="C73" s="38"/>
    </row>
    <row r="74" spans="1:3" x14ac:dyDescent="0.2">
      <c r="C74" s="38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39">
        <v>44944</v>
      </c>
    </row>
    <row r="80" spans="1:3" x14ac:dyDescent="0.2">
      <c r="A80" s="2" t="s">
        <v>18</v>
      </c>
      <c r="B80" s="5"/>
    </row>
    <row r="81" spans="1:9" x14ac:dyDescent="0.2">
      <c r="A81" s="40"/>
      <c r="B81" s="5"/>
    </row>
    <row r="83" spans="1:9" ht="17" x14ac:dyDescent="0.2">
      <c r="A83" s="14" t="s">
        <v>43</v>
      </c>
      <c r="B83" s="15">
        <v>698</v>
      </c>
      <c r="C83" s="16" t="s">
        <v>9</v>
      </c>
    </row>
    <row r="84" spans="1:9" x14ac:dyDescent="0.2">
      <c r="A84" s="14" t="s">
        <v>44</v>
      </c>
      <c r="B84" s="15"/>
      <c r="C84" s="16"/>
    </row>
    <row r="85" spans="1:9" x14ac:dyDescent="0.2">
      <c r="A85" t="s">
        <v>45</v>
      </c>
      <c r="B85" s="30"/>
      <c r="C85" s="16"/>
    </row>
    <row r="86" spans="1:9" x14ac:dyDescent="0.2">
      <c r="A86" s="2" t="s">
        <v>13</v>
      </c>
      <c r="B86" s="41">
        <f>SUM(B83:B85)</f>
        <v>698</v>
      </c>
    </row>
    <row r="89" spans="1:9" x14ac:dyDescent="0.2">
      <c r="A89" s="42" t="s">
        <v>46</v>
      </c>
    </row>
    <row r="93" spans="1:9" x14ac:dyDescent="0.2">
      <c r="E93" s="16"/>
      <c r="F93" s="16"/>
      <c r="G93" s="16"/>
      <c r="H93" s="16"/>
      <c r="I93" s="16"/>
    </row>
  </sheetData>
  <sheetProtection algorithmName="SHA-512" hashValue="6xYNWLrf6N/zrUZJ+Ny8avoyUF+xOJk0iyUfGwsSmXmU/6cGa9ewkDOeUqGG28ot3R3F0hXzVEB1n4zRGjVJjA==" saltValue="twK0S2XhnytRF4/Jd8bQdQ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CCFCA-4C85-C24D-A7EE-BBA1A24F9DE7}">
  <sheetPr>
    <pageSetUpPr fitToPage="1"/>
  </sheetPr>
  <dimension ref="A1:I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177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45180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79</v>
      </c>
      <c r="B12" s="15">
        <v>18325</v>
      </c>
      <c r="C12" s="16" t="s">
        <v>178</v>
      </c>
    </row>
    <row r="13" spans="1:3" x14ac:dyDescent="0.2">
      <c r="A13" s="14"/>
      <c r="B13" s="15"/>
      <c r="C13" s="16"/>
    </row>
    <row r="14" spans="1:3" ht="17" x14ac:dyDescent="0.2">
      <c r="A14" s="14" t="s">
        <v>179</v>
      </c>
      <c r="B14" s="17">
        <v>5700</v>
      </c>
      <c r="C14" s="16" t="s">
        <v>180</v>
      </c>
    </row>
    <row r="15" spans="1:3" x14ac:dyDescent="0.2">
      <c r="A15" s="14"/>
      <c r="B15" s="15"/>
      <c r="C15" s="16"/>
    </row>
    <row r="16" spans="1:3" x14ac:dyDescent="0.2">
      <c r="A16" s="1" t="s">
        <v>11</v>
      </c>
      <c r="B16" s="15">
        <f>SUM(B12:B14)</f>
        <v>24025</v>
      </c>
      <c r="C16" s="16"/>
    </row>
    <row r="17" spans="1:3" x14ac:dyDescent="0.2">
      <c r="A17" s="14"/>
      <c r="B17" s="15"/>
      <c r="C17" s="16"/>
    </row>
    <row r="18" spans="1:3" x14ac:dyDescent="0.2">
      <c r="A18" s="19" t="s">
        <v>12</v>
      </c>
      <c r="B18" s="15"/>
      <c r="C18" s="16"/>
    </row>
    <row r="19" spans="1:3" x14ac:dyDescent="0.2">
      <c r="A19" s="14"/>
      <c r="B19" s="15"/>
      <c r="C19" s="16"/>
    </row>
    <row r="20" spans="1:3" ht="34" x14ac:dyDescent="0.2">
      <c r="A20" s="14" t="s">
        <v>122</v>
      </c>
      <c r="B20" s="15">
        <f>-B85</f>
        <v>102</v>
      </c>
      <c r="C20" s="16" t="s">
        <v>181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20" t="s">
        <v>15</v>
      </c>
      <c r="B23" s="21">
        <f>B16-B85</f>
        <v>24127</v>
      </c>
      <c r="C23" s="22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16</v>
      </c>
      <c r="B26" s="7"/>
      <c r="C26" s="23"/>
    </row>
    <row r="27" spans="1:3" x14ac:dyDescent="0.2">
      <c r="A27" s="2" t="s">
        <v>17</v>
      </c>
      <c r="B27" s="3"/>
      <c r="C27" s="24"/>
    </row>
    <row r="28" spans="1:3" x14ac:dyDescent="0.2">
      <c r="A28" s="12">
        <v>45473</v>
      </c>
      <c r="C28" s="25"/>
    </row>
    <row r="29" spans="1:3" x14ac:dyDescent="0.2">
      <c r="A29" s="13"/>
      <c r="B29" s="26"/>
      <c r="C29" s="25"/>
    </row>
    <row r="30" spans="1:3" x14ac:dyDescent="0.2">
      <c r="A30" s="2" t="s">
        <v>18</v>
      </c>
      <c r="B30" s="25"/>
      <c r="C30" s="25"/>
    </row>
    <row r="31" spans="1:3" x14ac:dyDescent="0.2">
      <c r="A31" s="27"/>
      <c r="B31" s="5" t="s">
        <v>182</v>
      </c>
      <c r="C31" s="27"/>
    </row>
    <row r="32" spans="1:3" x14ac:dyDescent="0.2">
      <c r="A32" s="13"/>
      <c r="C32" s="25"/>
    </row>
    <row r="33" spans="1:3" ht="17" x14ac:dyDescent="0.2">
      <c r="A33" s="14" t="s">
        <v>19</v>
      </c>
      <c r="B33" s="28">
        <v>6000</v>
      </c>
      <c r="C33" s="16" t="s">
        <v>183</v>
      </c>
    </row>
    <row r="34" spans="1:3" x14ac:dyDescent="0.2">
      <c r="A34" s="14" t="s">
        <v>21</v>
      </c>
      <c r="B34" s="96"/>
      <c r="C34" s="16"/>
    </row>
    <row r="35" spans="1:3" x14ac:dyDescent="0.2">
      <c r="A35" s="1" t="s">
        <v>22</v>
      </c>
      <c r="B35" s="96"/>
      <c r="C35" s="16"/>
    </row>
    <row r="36" spans="1:3" x14ac:dyDescent="0.2">
      <c r="A36" s="14"/>
      <c r="B36" s="96"/>
      <c r="C36" s="11"/>
    </row>
    <row r="37" spans="1:3" x14ac:dyDescent="0.2">
      <c r="A37" s="1" t="s">
        <v>23</v>
      </c>
      <c r="B37" s="96"/>
      <c r="C37" s="11"/>
    </row>
    <row r="38" spans="1:3" x14ac:dyDescent="0.2">
      <c r="A38" s="14"/>
      <c r="B38" s="96"/>
      <c r="C38" s="11"/>
    </row>
    <row r="39" spans="1:3" x14ac:dyDescent="0.2">
      <c r="A39" s="14" t="s">
        <v>24</v>
      </c>
      <c r="B39" s="96"/>
      <c r="C39" s="16"/>
    </row>
    <row r="40" spans="1:3" x14ac:dyDescent="0.2">
      <c r="A40" s="14" t="s">
        <v>25</v>
      </c>
      <c r="B40" s="96"/>
      <c r="C40" s="11"/>
    </row>
    <row r="41" spans="1:3" x14ac:dyDescent="0.2">
      <c r="A41" s="14"/>
      <c r="B41" s="96"/>
      <c r="C41" s="11"/>
    </row>
    <row r="42" spans="1:3" x14ac:dyDescent="0.2">
      <c r="A42" s="14" t="s">
        <v>26</v>
      </c>
      <c r="B42" s="96"/>
      <c r="C42" s="11"/>
    </row>
    <row r="43" spans="1:3" x14ac:dyDescent="0.2">
      <c r="A43" s="14" t="s">
        <v>27</v>
      </c>
      <c r="B43" s="96"/>
      <c r="C43" s="16"/>
    </row>
    <row r="44" spans="1:3" x14ac:dyDescent="0.2">
      <c r="A44" s="14" t="s">
        <v>28</v>
      </c>
      <c r="B44" s="96"/>
      <c r="C44" s="11"/>
    </row>
    <row r="45" spans="1:3" x14ac:dyDescent="0.2">
      <c r="A45" s="14" t="s">
        <v>29</v>
      </c>
      <c r="B45" s="96"/>
      <c r="C45" s="11"/>
    </row>
    <row r="46" spans="1:3" x14ac:dyDescent="0.2">
      <c r="A46" s="14"/>
      <c r="B46" s="96"/>
      <c r="C46" s="11"/>
    </row>
    <row r="47" spans="1:3" x14ac:dyDescent="0.2">
      <c r="A47" s="14" t="s">
        <v>30</v>
      </c>
      <c r="B47" s="96"/>
      <c r="C47" s="16"/>
    </row>
    <row r="48" spans="1:3" x14ac:dyDescent="0.2">
      <c r="A48" s="14" t="s">
        <v>31</v>
      </c>
      <c r="B48" s="96"/>
      <c r="C48" s="11"/>
    </row>
    <row r="49" spans="1:3" x14ac:dyDescent="0.2">
      <c r="A49" s="14" t="s">
        <v>32</v>
      </c>
      <c r="B49" s="96"/>
      <c r="C49" s="16"/>
    </row>
    <row r="50" spans="1:3" x14ac:dyDescent="0.2">
      <c r="A50" s="14" t="s">
        <v>33</v>
      </c>
      <c r="B50" s="96"/>
      <c r="C50" s="16"/>
    </row>
    <row r="51" spans="1:3" x14ac:dyDescent="0.2">
      <c r="A51" s="14"/>
      <c r="B51" s="96"/>
      <c r="C51" s="11"/>
    </row>
    <row r="52" spans="1:3" x14ac:dyDescent="0.2">
      <c r="A52" s="14" t="s">
        <v>34</v>
      </c>
      <c r="B52" s="96"/>
      <c r="C52" s="16"/>
    </row>
    <row r="53" spans="1:3" x14ac:dyDescent="0.2">
      <c r="A53" s="14"/>
      <c r="B53" s="96"/>
      <c r="C53" s="11"/>
    </row>
    <row r="54" spans="1:3" x14ac:dyDescent="0.2">
      <c r="A54" s="14" t="s">
        <v>35</v>
      </c>
      <c r="B54" s="96"/>
      <c r="C54" s="11"/>
    </row>
    <row r="55" spans="1:3" x14ac:dyDescent="0.2">
      <c r="A55" s="29"/>
      <c r="B55" s="30"/>
      <c r="C55" s="31"/>
    </row>
    <row r="56" spans="1:3" ht="17" x14ac:dyDescent="0.2">
      <c r="A56" s="32" t="s">
        <v>16</v>
      </c>
      <c r="B56" s="33">
        <v>600</v>
      </c>
      <c r="C56" s="46" t="s">
        <v>183</v>
      </c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5" t="s">
        <v>36</v>
      </c>
      <c r="B59" s="36">
        <f>ROUND((B23/B33),1)</f>
        <v>4</v>
      </c>
      <c r="C59" s="10"/>
    </row>
    <row r="60" spans="1:3" x14ac:dyDescent="0.2">
      <c r="A60" s="35" t="s">
        <v>37</v>
      </c>
      <c r="B60" s="47" t="s">
        <v>72</v>
      </c>
      <c r="C60" s="10"/>
    </row>
    <row r="61" spans="1:3" x14ac:dyDescent="0.2">
      <c r="A61" s="35" t="s">
        <v>38</v>
      </c>
      <c r="B61" s="47" t="s">
        <v>72</v>
      </c>
      <c r="C61" s="10"/>
    </row>
    <row r="64" spans="1:3" x14ac:dyDescent="0.2">
      <c r="A64" s="7" t="s">
        <v>39</v>
      </c>
      <c r="B64" s="8"/>
      <c r="C64" s="9"/>
    </row>
    <row r="65" spans="1:3" x14ac:dyDescent="0.2">
      <c r="C65" s="10"/>
    </row>
    <row r="66" spans="1:3" x14ac:dyDescent="0.2">
      <c r="A66" s="14" t="s">
        <v>184</v>
      </c>
    </row>
    <row r="67" spans="1:3" x14ac:dyDescent="0.2">
      <c r="A67" s="14" t="s">
        <v>185</v>
      </c>
    </row>
    <row r="68" spans="1:3" x14ac:dyDescent="0.2">
      <c r="A68" t="s">
        <v>186</v>
      </c>
    </row>
    <row r="69" spans="1:3" x14ac:dyDescent="0.2">
      <c r="A69" t="s">
        <v>187</v>
      </c>
      <c r="C69" s="11"/>
    </row>
    <row r="70" spans="1:3" x14ac:dyDescent="0.2">
      <c r="C70" s="11"/>
    </row>
    <row r="71" spans="1:3" x14ac:dyDescent="0.2">
      <c r="A71" s="37"/>
      <c r="B71" s="37"/>
      <c r="C71" s="9"/>
    </row>
    <row r="72" spans="1:3" x14ac:dyDescent="0.2">
      <c r="C72" s="38"/>
    </row>
    <row r="73" spans="1:3" x14ac:dyDescent="0.2">
      <c r="C73" s="38"/>
    </row>
    <row r="74" spans="1:3" x14ac:dyDescent="0.2">
      <c r="B74" s="3" t="s">
        <v>3</v>
      </c>
    </row>
    <row r="75" spans="1:3" x14ac:dyDescent="0.2">
      <c r="B75" s="3"/>
    </row>
    <row r="76" spans="1:3" x14ac:dyDescent="0.2">
      <c r="B76" s="5" t="s">
        <v>5</v>
      </c>
    </row>
    <row r="77" spans="1:3" x14ac:dyDescent="0.2">
      <c r="B77" s="5"/>
    </row>
    <row r="78" spans="1:3" x14ac:dyDescent="0.2">
      <c r="B78" s="39">
        <v>45180</v>
      </c>
    </row>
    <row r="79" spans="1:3" x14ac:dyDescent="0.2">
      <c r="A79" s="2" t="s">
        <v>18</v>
      </c>
      <c r="B79" s="5"/>
    </row>
    <row r="80" spans="1:3" x14ac:dyDescent="0.2">
      <c r="A80" s="40"/>
      <c r="B80" s="5"/>
    </row>
    <row r="82" spans="1:9" ht="17" x14ac:dyDescent="0.2">
      <c r="A82" s="14" t="s">
        <v>65</v>
      </c>
      <c r="B82" s="15">
        <v>498</v>
      </c>
      <c r="C82" s="16" t="s">
        <v>180</v>
      </c>
    </row>
    <row r="83" spans="1:9" ht="17" x14ac:dyDescent="0.2">
      <c r="A83" s="14" t="s">
        <v>44</v>
      </c>
      <c r="B83" s="15">
        <v>-600</v>
      </c>
      <c r="C83" s="16" t="s">
        <v>180</v>
      </c>
    </row>
    <row r="84" spans="1:9" x14ac:dyDescent="0.2">
      <c r="A84" t="s">
        <v>45</v>
      </c>
      <c r="B84" s="30"/>
      <c r="C84" s="16"/>
    </row>
    <row r="85" spans="1:9" x14ac:dyDescent="0.2">
      <c r="A85" s="2" t="s">
        <v>188</v>
      </c>
      <c r="B85" s="41">
        <f>SUM(B82:B84)</f>
        <v>-102</v>
      </c>
    </row>
    <row r="88" spans="1:9" x14ac:dyDescent="0.2">
      <c r="A88" s="42" t="s">
        <v>46</v>
      </c>
    </row>
    <row r="92" spans="1:9" x14ac:dyDescent="0.2">
      <c r="E92" s="16"/>
      <c r="F92" s="16"/>
      <c r="G92" s="16"/>
      <c r="H92" s="16"/>
      <c r="I92" s="16"/>
    </row>
  </sheetData>
  <sheetProtection algorithmName="SHA-512" hashValue="k/ouIrRXuOyY0B031XUL5BBiXkm11pTw7SEGbwBsJFcxRCw0r6O+7z7C4laZBl1rYZ1Fgl1DgNOIg4UulCrIWQ==" saltValue="uSa8EM7++URBgxwQGr5AvA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4C112-CDF0-4E4C-8025-7487DD603310}">
  <sheetPr>
    <pageSetUpPr fitToPage="1"/>
  </sheetPr>
  <dimension ref="A1:I9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189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45184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79</v>
      </c>
      <c r="B12" s="15">
        <v>7500</v>
      </c>
      <c r="C12" s="16" t="s">
        <v>190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9" t="s">
        <v>12</v>
      </c>
      <c r="B15" s="15"/>
      <c r="C15" s="16"/>
    </row>
    <row r="16" spans="1:3" x14ac:dyDescent="0.2">
      <c r="A16" s="14"/>
      <c r="B16" s="15"/>
      <c r="C16" s="16"/>
    </row>
    <row r="17" spans="1:3" ht="51" x14ac:dyDescent="0.2">
      <c r="A17" s="14" t="s">
        <v>13</v>
      </c>
      <c r="B17" s="15">
        <f>-B83</f>
        <v>-1300</v>
      </c>
      <c r="C17" s="16" t="s">
        <v>191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15</v>
      </c>
      <c r="B20" s="21">
        <f>B12-B83</f>
        <v>6200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16</v>
      </c>
      <c r="B23" s="7"/>
      <c r="C23" s="23"/>
    </row>
    <row r="24" spans="1:3" x14ac:dyDescent="0.2">
      <c r="A24" s="2" t="s">
        <v>17</v>
      </c>
      <c r="B24" s="3"/>
      <c r="C24" s="24"/>
    </row>
    <row r="25" spans="1:3" x14ac:dyDescent="0.2">
      <c r="A25" s="12">
        <v>45016</v>
      </c>
      <c r="B25" s="25"/>
      <c r="C25" s="25"/>
    </row>
    <row r="26" spans="1:3" x14ac:dyDescent="0.2">
      <c r="A26" s="13"/>
      <c r="B26" s="26"/>
      <c r="C26" s="25"/>
    </row>
    <row r="27" spans="1:3" x14ac:dyDescent="0.2">
      <c r="A27" s="2" t="s">
        <v>18</v>
      </c>
      <c r="B27" s="25"/>
      <c r="C27" s="25"/>
    </row>
    <row r="28" spans="1:3" x14ac:dyDescent="0.2">
      <c r="A28" s="27"/>
      <c r="B28" s="25"/>
      <c r="C28" s="27"/>
    </row>
    <row r="29" spans="1:3" x14ac:dyDescent="0.2">
      <c r="A29" s="13"/>
      <c r="B29" s="25"/>
      <c r="C29" s="25"/>
    </row>
    <row r="30" spans="1:3" ht="17" x14ac:dyDescent="0.2">
      <c r="A30" s="14" t="s">
        <v>19</v>
      </c>
      <c r="B30" s="28">
        <v>13100</v>
      </c>
      <c r="C30" s="16" t="s">
        <v>192</v>
      </c>
    </row>
    <row r="31" spans="1:3" x14ac:dyDescent="0.2">
      <c r="A31" s="14" t="s">
        <v>21</v>
      </c>
      <c r="B31" s="96"/>
      <c r="C31" s="16"/>
    </row>
    <row r="32" spans="1:3" x14ac:dyDescent="0.2">
      <c r="A32" s="1" t="s">
        <v>22</v>
      </c>
      <c r="B32" s="96"/>
      <c r="C32" s="16"/>
    </row>
    <row r="33" spans="1:3" x14ac:dyDescent="0.2">
      <c r="A33" s="14"/>
      <c r="B33" s="96"/>
      <c r="C33" s="11"/>
    </row>
    <row r="34" spans="1:3" x14ac:dyDescent="0.2">
      <c r="A34" s="1" t="s">
        <v>23</v>
      </c>
      <c r="B34" s="96"/>
      <c r="C34" s="11"/>
    </row>
    <row r="35" spans="1:3" x14ac:dyDescent="0.2">
      <c r="A35" s="14"/>
      <c r="B35" s="96"/>
      <c r="C35" s="11"/>
    </row>
    <row r="36" spans="1:3" x14ac:dyDescent="0.2">
      <c r="A36" s="14" t="s">
        <v>24</v>
      </c>
      <c r="B36" s="96"/>
      <c r="C36" s="16"/>
    </row>
    <row r="37" spans="1:3" x14ac:dyDescent="0.2">
      <c r="A37" s="14" t="s">
        <v>25</v>
      </c>
      <c r="B37" s="96"/>
      <c r="C37" s="11"/>
    </row>
    <row r="38" spans="1:3" x14ac:dyDescent="0.2">
      <c r="A38" s="14"/>
      <c r="B38" s="96"/>
      <c r="C38" s="11"/>
    </row>
    <row r="39" spans="1:3" x14ac:dyDescent="0.2">
      <c r="A39" s="14" t="s">
        <v>26</v>
      </c>
      <c r="B39" s="96"/>
      <c r="C39" s="11"/>
    </row>
    <row r="40" spans="1:3" x14ac:dyDescent="0.2">
      <c r="A40" s="14" t="s">
        <v>27</v>
      </c>
      <c r="B40" s="96"/>
      <c r="C40" s="16"/>
    </row>
    <row r="41" spans="1:3" x14ac:dyDescent="0.2">
      <c r="A41" s="14" t="s">
        <v>28</v>
      </c>
      <c r="B41" s="96"/>
      <c r="C41" s="11"/>
    </row>
    <row r="42" spans="1:3" x14ac:dyDescent="0.2">
      <c r="A42" s="14" t="s">
        <v>29</v>
      </c>
      <c r="B42" s="96"/>
      <c r="C42" s="11"/>
    </row>
    <row r="43" spans="1:3" x14ac:dyDescent="0.2">
      <c r="A43" s="14"/>
      <c r="B43" s="96"/>
      <c r="C43" s="11"/>
    </row>
    <row r="44" spans="1:3" x14ac:dyDescent="0.2">
      <c r="A44" s="14" t="s">
        <v>30</v>
      </c>
      <c r="B44" s="96"/>
      <c r="C44" s="16"/>
    </row>
    <row r="45" spans="1:3" x14ac:dyDescent="0.2">
      <c r="A45" s="14" t="s">
        <v>31</v>
      </c>
      <c r="B45" s="96"/>
      <c r="C45" s="11"/>
    </row>
    <row r="46" spans="1:3" x14ac:dyDescent="0.2">
      <c r="A46" s="14" t="s">
        <v>32</v>
      </c>
      <c r="B46" s="96"/>
      <c r="C46" s="16"/>
    </row>
    <row r="47" spans="1:3" x14ac:dyDescent="0.2">
      <c r="A47" s="14" t="s">
        <v>33</v>
      </c>
      <c r="B47" s="96"/>
      <c r="C47" s="16"/>
    </row>
    <row r="48" spans="1:3" x14ac:dyDescent="0.2">
      <c r="A48" s="14"/>
      <c r="B48" s="96"/>
      <c r="C48" s="11"/>
    </row>
    <row r="49" spans="1:3" x14ac:dyDescent="0.2">
      <c r="A49" s="14" t="s">
        <v>34</v>
      </c>
      <c r="B49" s="96"/>
      <c r="C49" s="16"/>
    </row>
    <row r="50" spans="1:3" x14ac:dyDescent="0.2">
      <c r="A50" s="14"/>
      <c r="B50" s="96"/>
      <c r="C50" s="11"/>
    </row>
    <row r="51" spans="1:3" x14ac:dyDescent="0.2">
      <c r="A51" s="14" t="s">
        <v>35</v>
      </c>
      <c r="B51" s="96"/>
      <c r="C51" s="11"/>
    </row>
    <row r="52" spans="1:3" x14ac:dyDescent="0.2">
      <c r="A52" s="29"/>
      <c r="B52" s="30"/>
      <c r="C52" s="31"/>
    </row>
    <row r="53" spans="1:3" ht="17" x14ac:dyDescent="0.2">
      <c r="A53" s="32" t="s">
        <v>16</v>
      </c>
      <c r="B53" s="33">
        <v>1300</v>
      </c>
      <c r="C53" s="46" t="s">
        <v>192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5" t="s">
        <v>36</v>
      </c>
      <c r="B56" s="36">
        <f>ROUND((B20/B30),1)</f>
        <v>0.5</v>
      </c>
      <c r="C56" s="10"/>
    </row>
    <row r="57" spans="1:3" x14ac:dyDescent="0.2">
      <c r="A57" s="35" t="s">
        <v>37</v>
      </c>
      <c r="B57" s="47" t="s">
        <v>72</v>
      </c>
      <c r="C57" s="10"/>
    </row>
    <row r="58" spans="1:3" x14ac:dyDescent="0.2">
      <c r="A58" s="35" t="s">
        <v>38</v>
      </c>
      <c r="B58" s="36">
        <f>ROUND((B20/B53),1)</f>
        <v>4.8</v>
      </c>
      <c r="C58" s="10"/>
    </row>
    <row r="61" spans="1:3" x14ac:dyDescent="0.2">
      <c r="A61" s="7" t="s">
        <v>39</v>
      </c>
      <c r="B61" s="8"/>
      <c r="C61" s="9"/>
    </row>
    <row r="62" spans="1:3" x14ac:dyDescent="0.2">
      <c r="C62" s="10"/>
    </row>
    <row r="63" spans="1:3" x14ac:dyDescent="0.2">
      <c r="A63" t="s">
        <v>204</v>
      </c>
      <c r="C63" s="10"/>
    </row>
    <row r="64" spans="1:3" x14ac:dyDescent="0.2">
      <c r="A64" s="14" t="s">
        <v>193</v>
      </c>
    </row>
    <row r="65" spans="1:3" x14ac:dyDescent="0.2">
      <c r="A65" s="14" t="s">
        <v>194</v>
      </c>
    </row>
    <row r="66" spans="1:3" x14ac:dyDescent="0.2">
      <c r="A66" t="s">
        <v>205</v>
      </c>
    </row>
    <row r="67" spans="1:3" x14ac:dyDescent="0.2">
      <c r="A67" t="s">
        <v>195</v>
      </c>
      <c r="C67" s="11"/>
    </row>
    <row r="68" spans="1:3" x14ac:dyDescent="0.2">
      <c r="C68" s="11"/>
    </row>
    <row r="69" spans="1:3" x14ac:dyDescent="0.2">
      <c r="A69" s="37"/>
      <c r="B69" s="37"/>
      <c r="C69" s="9"/>
    </row>
    <row r="70" spans="1:3" x14ac:dyDescent="0.2">
      <c r="C70" s="38"/>
    </row>
    <row r="71" spans="1:3" x14ac:dyDescent="0.2">
      <c r="C71" s="38"/>
    </row>
    <row r="72" spans="1:3" x14ac:dyDescent="0.2">
      <c r="B72" s="3" t="s">
        <v>3</v>
      </c>
    </row>
    <row r="73" spans="1:3" x14ac:dyDescent="0.2">
      <c r="B73" s="3"/>
    </row>
    <row r="74" spans="1:3" x14ac:dyDescent="0.2">
      <c r="B74" s="5" t="s">
        <v>5</v>
      </c>
    </row>
    <row r="75" spans="1:3" x14ac:dyDescent="0.2">
      <c r="B75" s="5"/>
    </row>
    <row r="76" spans="1:3" x14ac:dyDescent="0.2">
      <c r="B76" s="39">
        <v>45184</v>
      </c>
    </row>
    <row r="77" spans="1:3" x14ac:dyDescent="0.2">
      <c r="A77" s="2" t="s">
        <v>18</v>
      </c>
      <c r="B77" s="5"/>
    </row>
    <row r="78" spans="1:3" x14ac:dyDescent="0.2">
      <c r="A78" s="40"/>
      <c r="B78" s="5"/>
    </row>
    <row r="80" spans="1:3" ht="51" x14ac:dyDescent="0.2">
      <c r="A80" s="14" t="s">
        <v>65</v>
      </c>
      <c r="B80" s="15">
        <v>1300</v>
      </c>
      <c r="C80" s="16" t="s">
        <v>191</v>
      </c>
    </row>
    <row r="81" spans="1:9" x14ac:dyDescent="0.2">
      <c r="A81" s="14" t="s">
        <v>44</v>
      </c>
      <c r="B81" s="15"/>
      <c r="C81" s="16"/>
    </row>
    <row r="82" spans="1:9" x14ac:dyDescent="0.2">
      <c r="A82" t="s">
        <v>45</v>
      </c>
      <c r="B82" s="30"/>
      <c r="C82" s="16"/>
    </row>
    <row r="83" spans="1:9" x14ac:dyDescent="0.2">
      <c r="A83" s="2" t="s">
        <v>13</v>
      </c>
      <c r="B83" s="41">
        <f>SUM(B80:B82)</f>
        <v>1300</v>
      </c>
    </row>
    <row r="86" spans="1:9" x14ac:dyDescent="0.2">
      <c r="A86" s="42" t="s">
        <v>46</v>
      </c>
    </row>
    <row r="90" spans="1:9" x14ac:dyDescent="0.2">
      <c r="E90" s="16"/>
      <c r="F90" s="16"/>
      <c r="G90" s="16"/>
      <c r="H90" s="16"/>
      <c r="I90" s="16"/>
    </row>
  </sheetData>
  <sheetProtection algorithmName="SHA-512" hashValue="tr/fDDj1W+91f6jfWzIcxO2fQcIei5bFQOxvxv7axlWF46+K3epLRA+OLgep+AUSsWNHFIFVbtEYC+u746da/w==" saltValue="Cv7A5YwsxVqv5gqB5qupNQ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55255-DBA4-EE42-B3C5-909CB2310C1A}">
  <sheetPr>
    <pageSetUpPr fitToPage="1"/>
  </sheetPr>
  <dimension ref="A1:J9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196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48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45246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18</v>
      </c>
      <c r="B11" s="10"/>
      <c r="C11" s="10"/>
      <c r="D11" s="11"/>
    </row>
    <row r="12" spans="1:4" x14ac:dyDescent="0.2">
      <c r="A12" s="27">
        <v>0.87200999999999995</v>
      </c>
      <c r="B12" s="10"/>
      <c r="C12" s="10"/>
      <c r="D12" s="27" t="s">
        <v>197</v>
      </c>
    </row>
    <row r="13" spans="1:4" x14ac:dyDescent="0.2">
      <c r="A13" s="27"/>
      <c r="B13" s="10"/>
      <c r="C13" s="10"/>
      <c r="D13" s="27"/>
    </row>
    <row r="14" spans="1:4" x14ac:dyDescent="0.2">
      <c r="A14" s="13"/>
      <c r="B14" s="10"/>
      <c r="C14" s="10"/>
      <c r="D14" s="11"/>
    </row>
    <row r="15" spans="1:4" ht="17" x14ac:dyDescent="0.2">
      <c r="A15" s="14" t="s">
        <v>50</v>
      </c>
      <c r="B15" s="15">
        <f>C15*A12</f>
        <v>10546.08894</v>
      </c>
      <c r="C15" s="15">
        <v>12094</v>
      </c>
      <c r="D15" s="16" t="s">
        <v>201</v>
      </c>
    </row>
    <row r="16" spans="1:4" x14ac:dyDescent="0.2">
      <c r="A16" s="14"/>
      <c r="B16" s="15"/>
      <c r="C16" s="15"/>
      <c r="D16" s="16"/>
    </row>
    <row r="17" spans="1:4" ht="17" x14ac:dyDescent="0.2">
      <c r="A17" s="14" t="s">
        <v>10</v>
      </c>
      <c r="B17" s="17">
        <f>C17*A12</f>
        <v>2616.0299999999997</v>
      </c>
      <c r="C17" s="17">
        <v>3000</v>
      </c>
      <c r="D17" s="16" t="s">
        <v>201</v>
      </c>
    </row>
    <row r="18" spans="1:4" x14ac:dyDescent="0.2">
      <c r="A18" s="14"/>
      <c r="B18" s="15"/>
      <c r="C18" s="15"/>
      <c r="D18" s="16"/>
    </row>
    <row r="19" spans="1:4" x14ac:dyDescent="0.2">
      <c r="A19" s="1" t="s">
        <v>11</v>
      </c>
      <c r="B19" s="15">
        <f>SUM(B15:B17)</f>
        <v>13162.11894</v>
      </c>
      <c r="C19" s="15">
        <f>SUM(C15:C17)</f>
        <v>15094</v>
      </c>
      <c r="D19" s="16"/>
    </row>
    <row r="20" spans="1:4" x14ac:dyDescent="0.2">
      <c r="A20" s="1"/>
      <c r="B20" s="15"/>
      <c r="C20" s="15"/>
      <c r="D20" s="16"/>
    </row>
    <row r="21" spans="1:4" x14ac:dyDescent="0.2">
      <c r="A21" s="14"/>
      <c r="B21" s="15"/>
      <c r="C21" s="15"/>
      <c r="D21" s="16"/>
    </row>
    <row r="22" spans="1:4" x14ac:dyDescent="0.2">
      <c r="A22" s="19" t="s">
        <v>12</v>
      </c>
      <c r="B22" s="15"/>
      <c r="C22" s="15"/>
      <c r="D22" s="16"/>
    </row>
    <row r="23" spans="1:4" x14ac:dyDescent="0.2">
      <c r="A23" s="14"/>
      <c r="B23" s="15"/>
      <c r="C23" s="15"/>
      <c r="D23" s="16"/>
    </row>
    <row r="24" spans="1:4" ht="17" x14ac:dyDescent="0.2">
      <c r="A24" s="14" t="s">
        <v>13</v>
      </c>
      <c r="B24" s="15">
        <f>-B88</f>
        <v>-2528.8289999999997</v>
      </c>
      <c r="C24" s="15"/>
      <c r="D24" s="16" t="s">
        <v>201</v>
      </c>
    </row>
    <row r="25" spans="1:4" x14ac:dyDescent="0.2">
      <c r="A25" s="14"/>
      <c r="B25" s="15"/>
      <c r="C25" s="15"/>
      <c r="D25" s="16"/>
    </row>
    <row r="26" spans="1:4" x14ac:dyDescent="0.2">
      <c r="A26" s="4"/>
      <c r="B26" s="10"/>
      <c r="C26" s="10"/>
    </row>
    <row r="27" spans="1:4" x14ac:dyDescent="0.2">
      <c r="A27" s="20" t="s">
        <v>15</v>
      </c>
      <c r="B27" s="21">
        <f>B19-B88</f>
        <v>10633.289940000001</v>
      </c>
      <c r="C27" s="21"/>
      <c r="D27" s="22"/>
    </row>
    <row r="28" spans="1:4" x14ac:dyDescent="0.2">
      <c r="A28" s="2"/>
    </row>
    <row r="29" spans="1:4" x14ac:dyDescent="0.2">
      <c r="A29" s="2"/>
    </row>
    <row r="30" spans="1:4" x14ac:dyDescent="0.2">
      <c r="A30" s="7" t="s">
        <v>16</v>
      </c>
      <c r="B30" s="7"/>
      <c r="C30" s="7"/>
      <c r="D30" s="23"/>
    </row>
    <row r="31" spans="1:4" x14ac:dyDescent="0.2">
      <c r="A31" s="2" t="s">
        <v>17</v>
      </c>
      <c r="B31" s="3"/>
      <c r="C31" s="3"/>
      <c r="D31" s="24"/>
    </row>
    <row r="32" spans="1:4" x14ac:dyDescent="0.2">
      <c r="A32" s="12">
        <v>45016</v>
      </c>
      <c r="B32" s="25"/>
      <c r="C32" s="25"/>
      <c r="D32" s="25"/>
    </row>
    <row r="33" spans="1:4" x14ac:dyDescent="0.2">
      <c r="A33" s="13"/>
      <c r="B33" s="26"/>
      <c r="C33" s="26"/>
      <c r="D33" s="25"/>
    </row>
    <row r="34" spans="1:4" x14ac:dyDescent="0.2">
      <c r="A34" s="2" t="s">
        <v>18</v>
      </c>
      <c r="B34" s="25"/>
      <c r="C34" s="25"/>
      <c r="D34" s="25"/>
    </row>
    <row r="35" spans="1:4" x14ac:dyDescent="0.2">
      <c r="A35" s="27">
        <v>0.87200999999999995</v>
      </c>
      <c r="B35" s="25"/>
      <c r="C35" s="25"/>
      <c r="D35" s="27" t="s">
        <v>197</v>
      </c>
    </row>
    <row r="36" spans="1:4" x14ac:dyDescent="0.2">
      <c r="A36" s="13"/>
      <c r="B36" s="25"/>
      <c r="C36" s="25"/>
      <c r="D36" s="25"/>
    </row>
    <row r="37" spans="1:4" ht="17" x14ac:dyDescent="0.2">
      <c r="A37" s="14" t="s">
        <v>19</v>
      </c>
      <c r="B37" s="28">
        <f>C37*A35</f>
        <v>5389.0217999999995</v>
      </c>
      <c r="C37" s="28">
        <v>6180</v>
      </c>
      <c r="D37" s="16" t="s">
        <v>202</v>
      </c>
    </row>
    <row r="38" spans="1:4" x14ac:dyDescent="0.2">
      <c r="A38" s="14" t="s">
        <v>21</v>
      </c>
      <c r="B38" s="96"/>
      <c r="C38" s="96"/>
      <c r="D38" s="16"/>
    </row>
    <row r="39" spans="1:4" x14ac:dyDescent="0.2">
      <c r="A39" s="1" t="s">
        <v>22</v>
      </c>
      <c r="B39" s="96"/>
      <c r="C39" s="96"/>
      <c r="D39" s="16"/>
    </row>
    <row r="40" spans="1:4" x14ac:dyDescent="0.2">
      <c r="A40" s="14"/>
      <c r="B40" s="96"/>
      <c r="C40" s="96"/>
      <c r="D40" s="11"/>
    </row>
    <row r="41" spans="1:4" x14ac:dyDescent="0.2">
      <c r="A41" s="1" t="s">
        <v>23</v>
      </c>
      <c r="B41" s="96"/>
      <c r="C41" s="96"/>
      <c r="D41" s="11"/>
    </row>
    <row r="42" spans="1:4" x14ac:dyDescent="0.2">
      <c r="A42" s="14"/>
      <c r="B42" s="96"/>
      <c r="C42" s="96"/>
      <c r="D42" s="11"/>
    </row>
    <row r="43" spans="1:4" x14ac:dyDescent="0.2">
      <c r="A43" s="14" t="s">
        <v>24</v>
      </c>
      <c r="B43" s="96"/>
      <c r="C43" s="96"/>
      <c r="D43" s="16"/>
    </row>
    <row r="44" spans="1:4" x14ac:dyDescent="0.2">
      <c r="A44" s="14" t="s">
        <v>25</v>
      </c>
      <c r="B44" s="96"/>
      <c r="C44" s="96"/>
      <c r="D44" s="11"/>
    </row>
    <row r="45" spans="1:4" x14ac:dyDescent="0.2">
      <c r="A45" s="14"/>
      <c r="B45" s="96"/>
      <c r="C45" s="96"/>
      <c r="D45" s="11"/>
    </row>
    <row r="46" spans="1:4" x14ac:dyDescent="0.2">
      <c r="A46" s="14" t="s">
        <v>26</v>
      </c>
      <c r="B46" s="96"/>
      <c r="C46" s="96"/>
      <c r="D46" s="11"/>
    </row>
    <row r="47" spans="1:4" x14ac:dyDescent="0.2">
      <c r="A47" s="14" t="s">
        <v>27</v>
      </c>
      <c r="B47" s="96"/>
      <c r="C47" s="96"/>
      <c r="D47" s="16"/>
    </row>
    <row r="48" spans="1:4" x14ac:dyDescent="0.2">
      <c r="A48" s="14" t="s">
        <v>28</v>
      </c>
      <c r="B48" s="96"/>
      <c r="C48" s="96"/>
      <c r="D48" s="11"/>
    </row>
    <row r="49" spans="1:4" x14ac:dyDescent="0.2">
      <c r="A49" s="14" t="s">
        <v>29</v>
      </c>
      <c r="B49" s="96"/>
      <c r="C49" s="96"/>
      <c r="D49" s="11"/>
    </row>
    <row r="50" spans="1:4" x14ac:dyDescent="0.2">
      <c r="A50" s="14"/>
      <c r="B50" s="96"/>
      <c r="C50" s="96"/>
      <c r="D50" s="11"/>
    </row>
    <row r="51" spans="1:4" x14ac:dyDescent="0.2">
      <c r="A51" s="14" t="s">
        <v>30</v>
      </c>
      <c r="B51" s="96"/>
      <c r="C51" s="96"/>
      <c r="D51" s="16"/>
    </row>
    <row r="52" spans="1:4" x14ac:dyDescent="0.2">
      <c r="A52" s="14" t="s">
        <v>31</v>
      </c>
      <c r="B52" s="96"/>
      <c r="C52" s="96"/>
      <c r="D52" s="11"/>
    </row>
    <row r="53" spans="1:4" x14ac:dyDescent="0.2">
      <c r="A53" s="14" t="s">
        <v>32</v>
      </c>
      <c r="B53" s="96"/>
      <c r="C53" s="96"/>
      <c r="D53" s="16"/>
    </row>
    <row r="54" spans="1:4" x14ac:dyDescent="0.2">
      <c r="A54" s="14" t="s">
        <v>33</v>
      </c>
      <c r="B54" s="96"/>
      <c r="C54" s="96"/>
      <c r="D54" s="16"/>
    </row>
    <row r="55" spans="1:4" x14ac:dyDescent="0.2">
      <c r="A55" s="14"/>
      <c r="B55" s="96"/>
      <c r="C55" s="96"/>
      <c r="D55" s="11"/>
    </row>
    <row r="56" spans="1:4" x14ac:dyDescent="0.2">
      <c r="A56" s="14" t="s">
        <v>34</v>
      </c>
      <c r="B56" s="96"/>
      <c r="C56" s="96"/>
      <c r="D56" s="16"/>
    </row>
    <row r="57" spans="1:4" x14ac:dyDescent="0.2">
      <c r="A57" s="14"/>
      <c r="B57" s="96"/>
      <c r="C57" s="96"/>
      <c r="D57" s="11"/>
    </row>
    <row r="58" spans="1:4" x14ac:dyDescent="0.2">
      <c r="A58" s="14" t="s">
        <v>35</v>
      </c>
      <c r="B58" s="96"/>
      <c r="C58" s="96"/>
      <c r="D58" s="11"/>
    </row>
    <row r="59" spans="1:4" x14ac:dyDescent="0.2">
      <c r="A59" s="29"/>
      <c r="B59" s="30"/>
      <c r="C59" s="30"/>
      <c r="D59" s="31"/>
    </row>
    <row r="60" spans="1:4" ht="17" x14ac:dyDescent="0.2">
      <c r="A60" s="32" t="s">
        <v>16</v>
      </c>
      <c r="B60" s="33">
        <f>C60*A35</f>
        <v>591.22277999999994</v>
      </c>
      <c r="C60" s="33">
        <v>678</v>
      </c>
      <c r="D60" s="102" t="s">
        <v>202</v>
      </c>
    </row>
    <row r="61" spans="1:4" x14ac:dyDescent="0.2">
      <c r="B61" s="10"/>
      <c r="C61" s="10"/>
      <c r="D61" s="11"/>
    </row>
    <row r="62" spans="1:4" x14ac:dyDescent="0.2">
      <c r="B62" s="3"/>
      <c r="C62" s="3"/>
      <c r="D62" s="10"/>
    </row>
    <row r="63" spans="1:4" x14ac:dyDescent="0.2">
      <c r="A63" s="35" t="s">
        <v>36</v>
      </c>
      <c r="B63" s="36">
        <f>ROUND((B27/B37),1)</f>
        <v>2</v>
      </c>
      <c r="C63" s="45"/>
      <c r="D63" s="10"/>
    </row>
    <row r="64" spans="1:4" x14ac:dyDescent="0.2">
      <c r="A64" s="35" t="s">
        <v>37</v>
      </c>
      <c r="B64" s="47" t="s">
        <v>72</v>
      </c>
      <c r="C64" s="45"/>
      <c r="D64" s="10"/>
    </row>
    <row r="65" spans="1:4" x14ac:dyDescent="0.2">
      <c r="A65" s="35" t="s">
        <v>38</v>
      </c>
      <c r="B65" s="36">
        <f>ROUND((B27/B60),1)</f>
        <v>18</v>
      </c>
      <c r="C65" s="45"/>
      <c r="D65" s="10"/>
    </row>
    <row r="68" spans="1:4" x14ac:dyDescent="0.2">
      <c r="A68" s="7" t="s">
        <v>39</v>
      </c>
      <c r="B68" s="8"/>
      <c r="C68" s="8"/>
      <c r="D68" s="9"/>
    </row>
    <row r="69" spans="1:4" x14ac:dyDescent="0.2">
      <c r="D69" s="10"/>
    </row>
    <row r="70" spans="1:4" x14ac:dyDescent="0.2">
      <c r="A70" s="14" t="s">
        <v>198</v>
      </c>
    </row>
    <row r="71" spans="1:4" x14ac:dyDescent="0.2">
      <c r="A71" t="s">
        <v>203</v>
      </c>
    </row>
    <row r="72" spans="1:4" x14ac:dyDescent="0.2">
      <c r="A72" s="14" t="s">
        <v>199</v>
      </c>
    </row>
    <row r="73" spans="1:4" x14ac:dyDescent="0.2">
      <c r="D73" s="11"/>
    </row>
    <row r="74" spans="1:4" x14ac:dyDescent="0.2">
      <c r="A74" s="37"/>
      <c r="B74" s="37"/>
      <c r="C74" s="37"/>
      <c r="D74" s="9"/>
    </row>
    <row r="75" spans="1:4" x14ac:dyDescent="0.2">
      <c r="D75" s="38"/>
    </row>
    <row r="76" spans="1:4" x14ac:dyDescent="0.2">
      <c r="D76" s="38"/>
    </row>
    <row r="77" spans="1:4" x14ac:dyDescent="0.2">
      <c r="B77" s="3" t="s">
        <v>3</v>
      </c>
      <c r="C77" s="3"/>
    </row>
    <row r="78" spans="1:4" x14ac:dyDescent="0.2">
      <c r="B78" s="3"/>
      <c r="C78" s="3"/>
    </row>
    <row r="79" spans="1:4" x14ac:dyDescent="0.2">
      <c r="B79" s="5" t="s">
        <v>5</v>
      </c>
      <c r="C79" s="5"/>
    </row>
    <row r="80" spans="1:4" x14ac:dyDescent="0.2">
      <c r="B80" s="5"/>
      <c r="C80" s="5"/>
    </row>
    <row r="81" spans="1:10" x14ac:dyDescent="0.2">
      <c r="B81" s="39">
        <v>45246</v>
      </c>
      <c r="C81" s="39"/>
    </row>
    <row r="82" spans="1:10" x14ac:dyDescent="0.2">
      <c r="A82" s="2" t="s">
        <v>18</v>
      </c>
      <c r="B82" s="5"/>
      <c r="C82" s="5"/>
    </row>
    <row r="83" spans="1:10" x14ac:dyDescent="0.2">
      <c r="A83" s="40">
        <f>A12</f>
        <v>0.87200999999999995</v>
      </c>
      <c r="B83" s="5"/>
      <c r="C83" s="5"/>
      <c r="D83" t="s">
        <v>200</v>
      </c>
    </row>
    <row r="85" spans="1:10" ht="17" x14ac:dyDescent="0.2">
      <c r="A85" s="14" t="s">
        <v>77</v>
      </c>
      <c r="B85" s="15">
        <f>C85*A83</f>
        <v>2528.8289999999997</v>
      </c>
      <c r="C85" s="15">
        <v>2900</v>
      </c>
      <c r="D85" s="16" t="s">
        <v>201</v>
      </c>
    </row>
    <row r="86" spans="1:10" x14ac:dyDescent="0.2">
      <c r="A86" s="14" t="s">
        <v>44</v>
      </c>
      <c r="B86" s="15"/>
      <c r="C86" s="15"/>
      <c r="D86" s="16"/>
    </row>
    <row r="87" spans="1:10" x14ac:dyDescent="0.2">
      <c r="A87" t="s">
        <v>45</v>
      </c>
      <c r="B87" s="30"/>
      <c r="C87" s="30"/>
      <c r="D87" s="16"/>
    </row>
    <row r="88" spans="1:10" x14ac:dyDescent="0.2">
      <c r="A88" s="2" t="s">
        <v>13</v>
      </c>
      <c r="B88" s="41">
        <f>SUM(B85:B87)</f>
        <v>2528.8289999999997</v>
      </c>
      <c r="C88" s="41">
        <f>SUM(C85:C87)</f>
        <v>2900</v>
      </c>
    </row>
    <row r="91" spans="1:10" x14ac:dyDescent="0.2">
      <c r="A91" s="42" t="s">
        <v>46</v>
      </c>
    </row>
    <row r="95" spans="1:10" x14ac:dyDescent="0.2">
      <c r="F95" s="16"/>
      <c r="G95" s="16"/>
      <c r="H95" s="16"/>
      <c r="I95" s="16"/>
      <c r="J95" s="16"/>
    </row>
    <row r="98" spans="2:3" x14ac:dyDescent="0.2">
      <c r="B98" s="103"/>
      <c r="C98" s="103"/>
    </row>
    <row r="99" spans="2:3" x14ac:dyDescent="0.2">
      <c r="B99" s="103"/>
      <c r="C99" s="103"/>
    </row>
  </sheetData>
  <sheetProtection algorithmName="SHA-512" hashValue="StDaedGoMKh/7lFCWRY0b/37KnVynXAkLSMoSrbYPRjlCAzTZzCswkNoTITujR5kouJrJg2BkW35Mv/YvaIyaQ==" saltValue="2uhnljGfco3LXvkOEMn1yw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2167F-C3F3-4E45-A700-61F7D411AF74}">
  <sheetPr>
    <pageSetUpPr fitToPage="1"/>
  </sheetPr>
  <dimension ref="A1:J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47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48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44995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18</v>
      </c>
      <c r="B11" s="10"/>
      <c r="C11" s="10"/>
      <c r="D11" s="11"/>
    </row>
    <row r="12" spans="1:4" x14ac:dyDescent="0.2">
      <c r="A12" s="43">
        <v>0.84125000000000005</v>
      </c>
      <c r="B12" s="10"/>
      <c r="C12" s="10"/>
      <c r="D12" s="11" t="s">
        <v>49</v>
      </c>
    </row>
    <row r="13" spans="1:4" x14ac:dyDescent="0.2">
      <c r="A13" s="12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34" x14ac:dyDescent="0.2">
      <c r="A15" s="14" t="s">
        <v>50</v>
      </c>
      <c r="B15" s="15">
        <f>C15*A12</f>
        <v>273406.25</v>
      </c>
      <c r="C15" s="15">
        <v>325000</v>
      </c>
      <c r="D15" s="16" t="s">
        <v>51</v>
      </c>
    </row>
    <row r="16" spans="1:4" x14ac:dyDescent="0.2">
      <c r="A16" s="14"/>
      <c r="B16" s="15"/>
      <c r="C16" s="15"/>
      <c r="D16" s="16"/>
    </row>
    <row r="17" spans="1:4" x14ac:dyDescent="0.2">
      <c r="A17" s="14"/>
      <c r="B17" s="15"/>
      <c r="C17" s="15"/>
      <c r="D17" s="16"/>
    </row>
    <row r="18" spans="1:4" x14ac:dyDescent="0.2">
      <c r="A18" s="19" t="s">
        <v>12</v>
      </c>
      <c r="B18" s="15"/>
      <c r="C18" s="15"/>
      <c r="D18" s="16"/>
    </row>
    <row r="19" spans="1:4" x14ac:dyDescent="0.2">
      <c r="A19" s="14"/>
      <c r="B19" s="15"/>
      <c r="C19" s="15"/>
      <c r="D19" s="16"/>
    </row>
    <row r="20" spans="1:4" ht="51" x14ac:dyDescent="0.2">
      <c r="A20" s="14" t="s">
        <v>52</v>
      </c>
      <c r="B20" s="15">
        <f>-B90</f>
        <v>-12419</v>
      </c>
      <c r="C20" s="15"/>
      <c r="D20" s="16" t="s">
        <v>53</v>
      </c>
    </row>
    <row r="21" spans="1:4" x14ac:dyDescent="0.2">
      <c r="A21" s="14"/>
      <c r="B21" s="15"/>
      <c r="C21" s="15"/>
      <c r="D21" s="16"/>
    </row>
    <row r="22" spans="1:4" x14ac:dyDescent="0.2">
      <c r="A22" s="4"/>
      <c r="B22" s="10"/>
      <c r="C22" s="10"/>
    </row>
    <row r="23" spans="1:4" x14ac:dyDescent="0.2">
      <c r="A23" s="20" t="s">
        <v>15</v>
      </c>
      <c r="B23" s="21">
        <f>B15-B90</f>
        <v>260987.25</v>
      </c>
      <c r="C23" s="21"/>
      <c r="D23" s="22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16</v>
      </c>
      <c r="B26" s="7"/>
      <c r="C26" s="7"/>
      <c r="D26" s="23"/>
    </row>
    <row r="27" spans="1:4" x14ac:dyDescent="0.2">
      <c r="A27" s="2" t="s">
        <v>17</v>
      </c>
      <c r="B27" s="3"/>
      <c r="C27" s="3"/>
      <c r="D27" s="24"/>
    </row>
    <row r="28" spans="1:4" x14ac:dyDescent="0.2">
      <c r="A28" s="12">
        <v>44926</v>
      </c>
      <c r="B28" s="25"/>
      <c r="C28" s="25"/>
      <c r="D28" s="25"/>
    </row>
    <row r="29" spans="1:4" x14ac:dyDescent="0.2">
      <c r="A29" s="13"/>
      <c r="B29" s="26"/>
      <c r="C29" s="26"/>
      <c r="D29" s="25"/>
    </row>
    <row r="30" spans="1:4" x14ac:dyDescent="0.2">
      <c r="A30" s="2" t="s">
        <v>18</v>
      </c>
      <c r="B30" s="25"/>
      <c r="C30" s="25"/>
      <c r="D30" s="25"/>
    </row>
    <row r="31" spans="1:4" x14ac:dyDescent="0.2">
      <c r="A31" s="27"/>
      <c r="B31" s="25"/>
      <c r="C31" s="25"/>
      <c r="D31" s="27"/>
    </row>
    <row r="32" spans="1:4" x14ac:dyDescent="0.2">
      <c r="A32" s="13"/>
      <c r="B32" s="25"/>
      <c r="C32" s="25"/>
      <c r="D32" s="25"/>
    </row>
    <row r="33" spans="1:4" ht="34" x14ac:dyDescent="0.2">
      <c r="A33" s="14" t="s">
        <v>19</v>
      </c>
      <c r="B33" s="28">
        <v>67815</v>
      </c>
      <c r="C33" s="28"/>
      <c r="D33" s="16" t="s">
        <v>54</v>
      </c>
    </row>
    <row r="34" spans="1:4" x14ac:dyDescent="0.2">
      <c r="A34" s="14" t="s">
        <v>21</v>
      </c>
      <c r="B34" s="28"/>
      <c r="C34" s="28"/>
      <c r="D34" s="16"/>
    </row>
    <row r="35" spans="1:4" ht="34" x14ac:dyDescent="0.2">
      <c r="A35" s="1" t="s">
        <v>22</v>
      </c>
      <c r="B35" s="28">
        <v>10865</v>
      </c>
      <c r="C35" s="28"/>
      <c r="D35" s="16" t="s">
        <v>54</v>
      </c>
    </row>
    <row r="36" spans="1:4" x14ac:dyDescent="0.2">
      <c r="A36" s="14"/>
      <c r="B36" s="28"/>
      <c r="C36" s="28"/>
      <c r="D36" s="11"/>
    </row>
    <row r="37" spans="1:4" x14ac:dyDescent="0.2">
      <c r="A37" s="1" t="s">
        <v>23</v>
      </c>
      <c r="B37" s="28"/>
      <c r="C37" s="28"/>
      <c r="D37" s="11"/>
    </row>
    <row r="38" spans="1:4" x14ac:dyDescent="0.2">
      <c r="A38" s="14"/>
      <c r="B38" s="28"/>
      <c r="C38" s="28"/>
      <c r="D38" s="11"/>
    </row>
    <row r="39" spans="1:4" x14ac:dyDescent="0.2">
      <c r="A39" s="14" t="s">
        <v>24</v>
      </c>
      <c r="B39" s="28"/>
      <c r="C39" s="28"/>
      <c r="D39" s="16"/>
    </row>
    <row r="40" spans="1:4" ht="34" x14ac:dyDescent="0.2">
      <c r="A40" s="14" t="s">
        <v>25</v>
      </c>
      <c r="B40" s="28">
        <v>2</v>
      </c>
      <c r="C40" s="28"/>
      <c r="D40" s="16" t="s">
        <v>54</v>
      </c>
    </row>
    <row r="41" spans="1:4" x14ac:dyDescent="0.2">
      <c r="A41" s="14"/>
      <c r="B41" s="28"/>
      <c r="C41" s="28"/>
      <c r="D41" s="11"/>
    </row>
    <row r="42" spans="1:4" x14ac:dyDescent="0.2">
      <c r="A42" s="14" t="s">
        <v>26</v>
      </c>
      <c r="B42" s="28"/>
      <c r="C42" s="28"/>
      <c r="D42" s="11"/>
    </row>
    <row r="43" spans="1:4" ht="34" x14ac:dyDescent="0.2">
      <c r="A43" s="14" t="s">
        <v>55</v>
      </c>
      <c r="B43" s="28">
        <v>205</v>
      </c>
      <c r="C43" s="28"/>
      <c r="D43" s="16" t="s">
        <v>54</v>
      </c>
    </row>
    <row r="44" spans="1:4" x14ac:dyDescent="0.2">
      <c r="A44" s="14" t="s">
        <v>28</v>
      </c>
      <c r="B44" s="28"/>
      <c r="C44" s="28"/>
      <c r="D44" s="11"/>
    </row>
    <row r="45" spans="1:4" x14ac:dyDescent="0.2">
      <c r="A45" s="1" t="s">
        <v>29</v>
      </c>
      <c r="B45" s="28"/>
      <c r="C45" s="28"/>
      <c r="D45" s="16"/>
    </row>
    <row r="46" spans="1:4" ht="34" x14ac:dyDescent="0.2">
      <c r="A46" s="44" t="s">
        <v>56</v>
      </c>
      <c r="B46" s="28">
        <v>446</v>
      </c>
      <c r="C46" s="28"/>
      <c r="D46" s="16" t="s">
        <v>54</v>
      </c>
    </row>
    <row r="47" spans="1:4" ht="34" x14ac:dyDescent="0.2">
      <c r="A47" s="44" t="s">
        <v>57</v>
      </c>
      <c r="B47" s="28">
        <v>-61</v>
      </c>
      <c r="C47" s="28"/>
      <c r="D47" s="16" t="s">
        <v>54</v>
      </c>
    </row>
    <row r="48" spans="1:4" ht="34" x14ac:dyDescent="0.2">
      <c r="A48" s="44" t="s">
        <v>58</v>
      </c>
      <c r="B48" s="28">
        <v>183</v>
      </c>
      <c r="C48" s="28"/>
      <c r="D48" s="16" t="s">
        <v>54</v>
      </c>
    </row>
    <row r="49" spans="1:4" ht="34" x14ac:dyDescent="0.2">
      <c r="A49" s="44" t="s">
        <v>59</v>
      </c>
      <c r="B49" s="28">
        <v>9</v>
      </c>
      <c r="C49" s="28"/>
      <c r="D49" s="16" t="s">
        <v>54</v>
      </c>
    </row>
    <row r="50" spans="1:4" ht="34" x14ac:dyDescent="0.2">
      <c r="A50" s="44" t="s">
        <v>60</v>
      </c>
      <c r="B50" s="28">
        <v>670</v>
      </c>
      <c r="C50" s="28"/>
      <c r="D50" s="16" t="s">
        <v>54</v>
      </c>
    </row>
    <row r="51" spans="1:4" x14ac:dyDescent="0.2">
      <c r="A51" s="14"/>
      <c r="B51" s="28"/>
      <c r="C51" s="28"/>
      <c r="D51" s="11"/>
    </row>
    <row r="52" spans="1:4" x14ac:dyDescent="0.2">
      <c r="A52" s="14" t="s">
        <v>30</v>
      </c>
      <c r="B52" s="28"/>
      <c r="C52" s="28"/>
      <c r="D52" s="16"/>
    </row>
    <row r="53" spans="1:4" x14ac:dyDescent="0.2">
      <c r="A53" s="14" t="s">
        <v>31</v>
      </c>
      <c r="B53" s="28"/>
      <c r="C53" s="28"/>
      <c r="D53" s="11"/>
    </row>
    <row r="54" spans="1:4" x14ac:dyDescent="0.2">
      <c r="A54" s="14" t="s">
        <v>32</v>
      </c>
      <c r="B54" s="28"/>
      <c r="C54" s="28"/>
      <c r="D54" s="16"/>
    </row>
    <row r="55" spans="1:4" ht="34" x14ac:dyDescent="0.2">
      <c r="A55" s="14" t="s">
        <v>33</v>
      </c>
      <c r="B55" s="28">
        <v>418</v>
      </c>
      <c r="C55" s="28"/>
      <c r="D55" s="16" t="s">
        <v>54</v>
      </c>
    </row>
    <row r="56" spans="1:4" x14ac:dyDescent="0.2">
      <c r="A56" s="14"/>
      <c r="B56" s="28"/>
      <c r="C56" s="28"/>
      <c r="D56" s="11"/>
    </row>
    <row r="57" spans="1:4" ht="34" x14ac:dyDescent="0.2">
      <c r="A57" s="14" t="s">
        <v>34</v>
      </c>
      <c r="B57" s="28">
        <f>308+1507</f>
        <v>1815</v>
      </c>
      <c r="C57" s="28"/>
      <c r="D57" s="16" t="s">
        <v>54</v>
      </c>
    </row>
    <row r="58" spans="1:4" x14ac:dyDescent="0.2">
      <c r="A58" s="14"/>
      <c r="B58" s="28"/>
      <c r="C58" s="28"/>
      <c r="D58" s="11"/>
    </row>
    <row r="59" spans="1:4" x14ac:dyDescent="0.2">
      <c r="A59" s="14" t="s">
        <v>35</v>
      </c>
      <c r="B59" s="28">
        <f>SUM(B39:B57)</f>
        <v>3687</v>
      </c>
      <c r="C59" s="28"/>
      <c r="D59" s="11"/>
    </row>
    <row r="60" spans="1:4" x14ac:dyDescent="0.2">
      <c r="A60" s="29"/>
      <c r="B60" s="30"/>
      <c r="C60" s="30"/>
      <c r="D60" s="31"/>
    </row>
    <row r="61" spans="1:4" x14ac:dyDescent="0.2">
      <c r="A61" s="32" t="s">
        <v>16</v>
      </c>
      <c r="B61" s="33">
        <f>B35+B59</f>
        <v>14552</v>
      </c>
      <c r="C61" s="33"/>
      <c r="D61" s="34"/>
    </row>
    <row r="62" spans="1:4" x14ac:dyDescent="0.2">
      <c r="B62" s="10"/>
      <c r="C62" s="10"/>
      <c r="D62" s="11"/>
    </row>
    <row r="63" spans="1:4" x14ac:dyDescent="0.2">
      <c r="B63" s="3"/>
      <c r="C63" s="3"/>
      <c r="D63" s="10"/>
    </row>
    <row r="64" spans="1:4" x14ac:dyDescent="0.2">
      <c r="A64" s="35" t="s">
        <v>36</v>
      </c>
      <c r="B64" s="36">
        <f>ROUND((B23/B33),1)</f>
        <v>3.8</v>
      </c>
      <c r="C64" s="45"/>
      <c r="D64" s="10"/>
    </row>
    <row r="65" spans="1:4" x14ac:dyDescent="0.2">
      <c r="A65" s="35" t="s">
        <v>37</v>
      </c>
      <c r="B65" s="36">
        <f>ROUND((B23/B35),1)</f>
        <v>24</v>
      </c>
      <c r="C65" s="45"/>
      <c r="D65" s="10"/>
    </row>
    <row r="66" spans="1:4" x14ac:dyDescent="0.2">
      <c r="A66" s="35" t="s">
        <v>38</v>
      </c>
      <c r="B66" s="36">
        <f>ROUND((B23/B61),1)</f>
        <v>17.899999999999999</v>
      </c>
      <c r="C66" s="45"/>
      <c r="D66" s="10"/>
    </row>
    <row r="69" spans="1:4" x14ac:dyDescent="0.2">
      <c r="A69" s="7" t="s">
        <v>39</v>
      </c>
      <c r="B69" s="8"/>
      <c r="C69" s="8"/>
      <c r="D69" s="9"/>
    </row>
    <row r="70" spans="1:4" x14ac:dyDescent="0.2">
      <c r="D70" s="10"/>
    </row>
    <row r="71" spans="1:4" x14ac:dyDescent="0.2">
      <c r="A71" s="14" t="s">
        <v>61</v>
      </c>
    </row>
    <row r="72" spans="1:4" x14ac:dyDescent="0.2">
      <c r="A72" s="14" t="s">
        <v>62</v>
      </c>
    </row>
    <row r="73" spans="1:4" x14ac:dyDescent="0.2">
      <c r="A73" t="s">
        <v>63</v>
      </c>
    </row>
    <row r="74" spans="1:4" x14ac:dyDescent="0.2">
      <c r="A74" t="s">
        <v>64</v>
      </c>
      <c r="D74" s="11"/>
    </row>
    <row r="75" spans="1:4" x14ac:dyDescent="0.2">
      <c r="D75" s="11"/>
    </row>
    <row r="76" spans="1:4" x14ac:dyDescent="0.2">
      <c r="A76" s="37"/>
      <c r="B76" s="37"/>
      <c r="C76" s="37"/>
      <c r="D76" s="9"/>
    </row>
    <row r="77" spans="1:4" x14ac:dyDescent="0.2">
      <c r="D77" s="38"/>
    </row>
    <row r="78" spans="1:4" x14ac:dyDescent="0.2">
      <c r="D78" s="38"/>
    </row>
    <row r="79" spans="1:4" x14ac:dyDescent="0.2">
      <c r="B79" s="3" t="s">
        <v>3</v>
      </c>
      <c r="C79" s="3" t="s">
        <v>48</v>
      </c>
    </row>
    <row r="80" spans="1:4" x14ac:dyDescent="0.2">
      <c r="B80" s="3"/>
      <c r="C80" s="3"/>
    </row>
    <row r="81" spans="1:4" x14ac:dyDescent="0.2">
      <c r="B81" s="5" t="s">
        <v>5</v>
      </c>
      <c r="C81" s="5" t="s">
        <v>5</v>
      </c>
    </row>
    <row r="82" spans="1:4" x14ac:dyDescent="0.2">
      <c r="B82" s="5"/>
      <c r="C82" s="5"/>
    </row>
    <row r="83" spans="1:4" x14ac:dyDescent="0.2">
      <c r="B83" s="39">
        <v>44995</v>
      </c>
      <c r="C83" s="39">
        <v>44995</v>
      </c>
    </row>
    <row r="84" spans="1:4" x14ac:dyDescent="0.2">
      <c r="A84" s="2" t="s">
        <v>18</v>
      </c>
      <c r="B84" s="5"/>
      <c r="C84" s="5"/>
    </row>
    <row r="85" spans="1:4" x14ac:dyDescent="0.2">
      <c r="A85" s="40">
        <f>A12</f>
        <v>0.84125000000000005</v>
      </c>
      <c r="B85" s="5"/>
      <c r="C85" s="5"/>
      <c r="D85" s="11" t="s">
        <v>49</v>
      </c>
    </row>
    <row r="87" spans="1:4" ht="34" x14ac:dyDescent="0.2">
      <c r="A87" s="14" t="s">
        <v>65</v>
      </c>
      <c r="B87" s="15">
        <f>C87*A85</f>
        <v>16825</v>
      </c>
      <c r="C87" s="15">
        <v>20000</v>
      </c>
      <c r="D87" s="16" t="s">
        <v>51</v>
      </c>
    </row>
    <row r="88" spans="1:4" x14ac:dyDescent="0.2">
      <c r="A88" s="14" t="s">
        <v>44</v>
      </c>
      <c r="B88" s="15"/>
      <c r="C88" s="15"/>
      <c r="D88" s="16"/>
    </row>
    <row r="89" spans="1:4" ht="34" x14ac:dyDescent="0.2">
      <c r="A89" t="s">
        <v>66</v>
      </c>
      <c r="B89" s="30">
        <f>-1178-3228</f>
        <v>-4406</v>
      </c>
      <c r="C89" s="29"/>
      <c r="D89" s="16" t="s">
        <v>54</v>
      </c>
    </row>
    <row r="90" spans="1:4" x14ac:dyDescent="0.2">
      <c r="A90" s="2" t="s">
        <v>52</v>
      </c>
      <c r="B90" s="41">
        <f>SUM(B87:B89)</f>
        <v>12419</v>
      </c>
      <c r="C90" s="41">
        <f>SUM(C87:C89)</f>
        <v>20000</v>
      </c>
    </row>
    <row r="93" spans="1:4" x14ac:dyDescent="0.2">
      <c r="A93" s="42" t="s">
        <v>46</v>
      </c>
    </row>
    <row r="97" spans="6:10" x14ac:dyDescent="0.2">
      <c r="F97" s="16"/>
      <c r="G97" s="16"/>
      <c r="H97" s="16"/>
      <c r="I97" s="16"/>
      <c r="J97" s="16"/>
    </row>
  </sheetData>
  <sheetProtection algorithmName="SHA-512" hashValue="q36DrGtIoZzW+vbgIQcBJOEiTkO+za1PovGF8JSw4sj1Im2GwTrHRSIMma2smhGTlmgpP2htdD3YNM5N9uVlfw==" saltValue="Ef6tuGOHqLA3RTm3fku3/w==" spinCount="100000" sheet="1" objects="1" scenarios="1"/>
  <pageMargins left="0.7" right="0.7" top="0.75" bottom="0.75" header="0.3" footer="0.3"/>
  <pageSetup paperSize="9" scale="44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51134-5911-9642-956F-6B3FF26615F9}">
  <sheetPr>
    <pageSetUpPr fitToPage="1"/>
  </sheetPr>
  <dimension ref="A1:I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44998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50</v>
      </c>
      <c r="B12" s="15">
        <f>3123-200</f>
        <v>2923</v>
      </c>
      <c r="C12" s="16" t="s">
        <v>68</v>
      </c>
    </row>
    <row r="13" spans="1:3" x14ac:dyDescent="0.2">
      <c r="A13" s="14"/>
      <c r="B13" s="15"/>
      <c r="C13" s="16"/>
    </row>
    <row r="14" spans="1:3" ht="15" customHeight="1" x14ac:dyDescent="0.2">
      <c r="A14" s="14" t="s">
        <v>10</v>
      </c>
      <c r="B14" s="17">
        <v>200</v>
      </c>
      <c r="C14" s="16" t="s">
        <v>68</v>
      </c>
    </row>
    <row r="15" spans="1:3" x14ac:dyDescent="0.2">
      <c r="A15" s="14"/>
      <c r="B15" s="15"/>
      <c r="C15" s="16"/>
    </row>
    <row r="16" spans="1:3" x14ac:dyDescent="0.2">
      <c r="A16" s="14" t="s">
        <v>11</v>
      </c>
      <c r="B16" s="15">
        <f>SUM(B12:B14)</f>
        <v>3123</v>
      </c>
      <c r="C16" s="16"/>
    </row>
    <row r="17" spans="1:3" x14ac:dyDescent="0.2">
      <c r="A17" s="14"/>
      <c r="B17" s="15"/>
      <c r="C17" s="16"/>
    </row>
    <row r="18" spans="1:3" x14ac:dyDescent="0.2">
      <c r="A18" s="14"/>
      <c r="B18" s="15"/>
      <c r="C18" s="16"/>
    </row>
    <row r="19" spans="1:3" x14ac:dyDescent="0.2">
      <c r="A19" s="19" t="s">
        <v>12</v>
      </c>
      <c r="B19" s="15"/>
      <c r="C19" s="16"/>
    </row>
    <row r="20" spans="1:3" x14ac:dyDescent="0.2">
      <c r="A20" s="14"/>
      <c r="B20" s="15"/>
      <c r="C20" s="16"/>
    </row>
    <row r="21" spans="1:3" ht="17" x14ac:dyDescent="0.2">
      <c r="A21" s="14" t="s">
        <v>13</v>
      </c>
      <c r="B21" s="15">
        <f>-B86</f>
        <v>-1120</v>
      </c>
      <c r="C21" s="16" t="s">
        <v>68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20" t="s">
        <v>15</v>
      </c>
      <c r="B24" s="21">
        <f>B16-B86</f>
        <v>2003</v>
      </c>
      <c r="C24" s="22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16</v>
      </c>
      <c r="B27" s="7"/>
      <c r="C27" s="23"/>
    </row>
    <row r="28" spans="1:3" x14ac:dyDescent="0.2">
      <c r="A28" s="2" t="s">
        <v>17</v>
      </c>
      <c r="B28" s="3"/>
      <c r="C28" s="24"/>
    </row>
    <row r="29" spans="1:3" x14ac:dyDescent="0.2">
      <c r="A29" s="12">
        <v>44834</v>
      </c>
      <c r="B29" s="25"/>
      <c r="C29" s="25"/>
    </row>
    <row r="30" spans="1:3" x14ac:dyDescent="0.2">
      <c r="A30" s="13"/>
      <c r="B30" s="26"/>
      <c r="C30" s="25"/>
    </row>
    <row r="31" spans="1:3" x14ac:dyDescent="0.2">
      <c r="A31" s="2" t="s">
        <v>18</v>
      </c>
      <c r="B31" s="25"/>
      <c r="C31" s="25"/>
    </row>
    <row r="32" spans="1:3" x14ac:dyDescent="0.2">
      <c r="A32" s="27"/>
      <c r="B32" s="25"/>
      <c r="C32" s="27"/>
    </row>
    <row r="33" spans="1:3" x14ac:dyDescent="0.2">
      <c r="A33" s="13"/>
      <c r="B33" s="25"/>
      <c r="C33" s="25"/>
    </row>
    <row r="34" spans="1:3" x14ac:dyDescent="0.2">
      <c r="A34" s="14" t="s">
        <v>19</v>
      </c>
      <c r="B34" s="28"/>
      <c r="C34" s="16"/>
    </row>
    <row r="35" spans="1:3" x14ac:dyDescent="0.2">
      <c r="A35" s="14" t="s">
        <v>21</v>
      </c>
      <c r="B35" s="28"/>
      <c r="C35" s="16"/>
    </row>
    <row r="36" spans="1:3" ht="17" x14ac:dyDescent="0.2">
      <c r="A36" s="1" t="s">
        <v>22</v>
      </c>
      <c r="B36" s="28">
        <f>B57-B53</f>
        <v>242.154</v>
      </c>
      <c r="C36" s="16" t="s">
        <v>69</v>
      </c>
    </row>
    <row r="37" spans="1:3" x14ac:dyDescent="0.2">
      <c r="A37" s="14"/>
      <c r="B37" s="28"/>
      <c r="C37" s="11"/>
    </row>
    <row r="38" spans="1:3" x14ac:dyDescent="0.2">
      <c r="A38" s="1" t="s">
        <v>23</v>
      </c>
      <c r="B38" s="28"/>
      <c r="C38" s="11"/>
    </row>
    <row r="39" spans="1:3" x14ac:dyDescent="0.2">
      <c r="A39" s="14"/>
      <c r="B39" s="28"/>
      <c r="C39" s="11"/>
    </row>
    <row r="40" spans="1:3" x14ac:dyDescent="0.2">
      <c r="A40" s="14" t="s">
        <v>24</v>
      </c>
      <c r="B40" s="28"/>
      <c r="C40" s="16"/>
    </row>
    <row r="41" spans="1:3" x14ac:dyDescent="0.2">
      <c r="A41" s="14" t="s">
        <v>25</v>
      </c>
      <c r="B41" s="28"/>
      <c r="C41" s="11"/>
    </row>
    <row r="42" spans="1:3" x14ac:dyDescent="0.2">
      <c r="A42" s="14"/>
      <c r="B42" s="28"/>
      <c r="C42" s="11"/>
    </row>
    <row r="43" spans="1:3" x14ac:dyDescent="0.2">
      <c r="A43" s="14" t="s">
        <v>26</v>
      </c>
      <c r="B43" s="28"/>
      <c r="C43" s="11"/>
    </row>
    <row r="44" spans="1:3" x14ac:dyDescent="0.2">
      <c r="A44" s="14" t="s">
        <v>27</v>
      </c>
      <c r="B44" s="28"/>
      <c r="C44" s="16"/>
    </row>
    <row r="45" spans="1:3" x14ac:dyDescent="0.2">
      <c r="A45" s="14" t="s">
        <v>28</v>
      </c>
      <c r="B45" s="28"/>
      <c r="C45" s="11"/>
    </row>
    <row r="46" spans="1:3" x14ac:dyDescent="0.2">
      <c r="A46" s="14" t="s">
        <v>29</v>
      </c>
      <c r="B46" s="28"/>
      <c r="C46" s="11"/>
    </row>
    <row r="47" spans="1:3" x14ac:dyDescent="0.2">
      <c r="A47" s="14"/>
      <c r="B47" s="28"/>
      <c r="C47" s="11"/>
    </row>
    <row r="48" spans="1:3" x14ac:dyDescent="0.2">
      <c r="A48" s="14" t="s">
        <v>30</v>
      </c>
      <c r="B48" s="28"/>
      <c r="C48" s="16"/>
    </row>
    <row r="49" spans="1:3" x14ac:dyDescent="0.2">
      <c r="A49" s="14" t="s">
        <v>31</v>
      </c>
      <c r="B49" s="28"/>
      <c r="C49" s="11"/>
    </row>
    <row r="50" spans="1:3" x14ac:dyDescent="0.2">
      <c r="A50" s="14" t="s">
        <v>32</v>
      </c>
      <c r="B50" s="28"/>
      <c r="C50" s="16"/>
    </row>
    <row r="51" spans="1:3" x14ac:dyDescent="0.2">
      <c r="A51" s="14" t="s">
        <v>33</v>
      </c>
      <c r="B51" s="28"/>
      <c r="C51" s="16"/>
    </row>
    <row r="52" spans="1:3" x14ac:dyDescent="0.2">
      <c r="A52" s="14"/>
      <c r="B52" s="28"/>
      <c r="C52" s="11"/>
    </row>
    <row r="53" spans="1:3" ht="17" x14ac:dyDescent="0.2">
      <c r="A53" s="14" t="s">
        <v>34</v>
      </c>
      <c r="B53" s="28">
        <v>7.8460000000000001</v>
      </c>
      <c r="C53" s="16" t="s">
        <v>70</v>
      </c>
    </row>
    <row r="54" spans="1:3" x14ac:dyDescent="0.2">
      <c r="A54" s="14"/>
      <c r="B54" s="28"/>
      <c r="C54" s="11"/>
    </row>
    <row r="55" spans="1:3" x14ac:dyDescent="0.2">
      <c r="A55" s="14" t="s">
        <v>35</v>
      </c>
      <c r="B55" s="28">
        <f>SUM(B40:B53)</f>
        <v>7.8460000000000001</v>
      </c>
      <c r="C55" s="11"/>
    </row>
    <row r="56" spans="1:3" x14ac:dyDescent="0.2">
      <c r="A56" s="29"/>
      <c r="B56" s="30"/>
      <c r="C56" s="31"/>
    </row>
    <row r="57" spans="1:3" ht="17" x14ac:dyDescent="0.2">
      <c r="A57" s="32" t="s">
        <v>16</v>
      </c>
      <c r="B57" s="33">
        <v>250</v>
      </c>
      <c r="C57" s="46" t="s">
        <v>71</v>
      </c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5" t="s">
        <v>36</v>
      </c>
      <c r="B60" s="47" t="s">
        <v>72</v>
      </c>
      <c r="C60" s="10"/>
    </row>
    <row r="61" spans="1:3" x14ac:dyDescent="0.2">
      <c r="A61" s="35" t="s">
        <v>37</v>
      </c>
      <c r="B61" s="36">
        <f>ROUND((B24/B36),1)</f>
        <v>8.3000000000000007</v>
      </c>
      <c r="C61" s="10"/>
    </row>
    <row r="62" spans="1:3" x14ac:dyDescent="0.2">
      <c r="A62" s="35" t="s">
        <v>38</v>
      </c>
      <c r="B62" s="36">
        <f>ROUND((B24/B57),1)</f>
        <v>8</v>
      </c>
      <c r="C62" s="10"/>
    </row>
    <row r="65" spans="1:3" x14ac:dyDescent="0.2">
      <c r="A65" s="7" t="s">
        <v>39</v>
      </c>
      <c r="B65" s="8"/>
      <c r="C65" s="9"/>
    </row>
    <row r="66" spans="1:3" x14ac:dyDescent="0.2">
      <c r="C66" s="10"/>
    </row>
    <row r="67" spans="1:3" x14ac:dyDescent="0.2">
      <c r="A67" s="14" t="s">
        <v>73</v>
      </c>
    </row>
    <row r="68" spans="1:3" x14ac:dyDescent="0.2">
      <c r="A68" t="s">
        <v>74</v>
      </c>
    </row>
    <row r="69" spans="1:3" x14ac:dyDescent="0.2">
      <c r="A69" s="14" t="s">
        <v>75</v>
      </c>
    </row>
    <row r="70" spans="1:3" x14ac:dyDescent="0.2">
      <c r="A70" t="s">
        <v>76</v>
      </c>
      <c r="C70" s="11"/>
    </row>
    <row r="71" spans="1:3" x14ac:dyDescent="0.2">
      <c r="C71" s="11"/>
    </row>
    <row r="72" spans="1:3" x14ac:dyDescent="0.2">
      <c r="A72" s="37"/>
      <c r="B72" s="37"/>
      <c r="C72" s="9"/>
    </row>
    <row r="73" spans="1:3" x14ac:dyDescent="0.2">
      <c r="C73" s="38"/>
    </row>
    <row r="74" spans="1:3" x14ac:dyDescent="0.2">
      <c r="C74" s="38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39">
        <v>44998</v>
      </c>
    </row>
    <row r="80" spans="1:3" x14ac:dyDescent="0.2">
      <c r="A80" s="2" t="s">
        <v>18</v>
      </c>
      <c r="B80" s="5"/>
    </row>
    <row r="81" spans="1:9" x14ac:dyDescent="0.2">
      <c r="A81" s="40"/>
      <c r="B81" s="5"/>
    </row>
    <row r="83" spans="1:9" ht="17" x14ac:dyDescent="0.2">
      <c r="A83" s="14" t="s">
        <v>77</v>
      </c>
      <c r="B83" s="15">
        <v>1120</v>
      </c>
      <c r="C83" s="16" t="s">
        <v>68</v>
      </c>
    </row>
    <row r="84" spans="1:9" x14ac:dyDescent="0.2">
      <c r="A84" s="14" t="s">
        <v>44</v>
      </c>
      <c r="B84" s="15"/>
      <c r="C84" s="16"/>
    </row>
    <row r="85" spans="1:9" x14ac:dyDescent="0.2">
      <c r="A85" t="s">
        <v>45</v>
      </c>
      <c r="B85" s="30"/>
      <c r="C85" s="16"/>
    </row>
    <row r="86" spans="1:9" x14ac:dyDescent="0.2">
      <c r="A86" s="2" t="s">
        <v>13</v>
      </c>
      <c r="B86" s="41">
        <f>SUM(B83:B85)</f>
        <v>1120</v>
      </c>
    </row>
    <row r="89" spans="1:9" x14ac:dyDescent="0.2">
      <c r="A89" s="42" t="s">
        <v>46</v>
      </c>
    </row>
    <row r="93" spans="1:9" x14ac:dyDescent="0.2">
      <c r="E93" s="16"/>
      <c r="F93" s="16"/>
      <c r="G93" s="16"/>
      <c r="H93" s="16"/>
      <c r="I93" s="16"/>
    </row>
  </sheetData>
  <sheetProtection algorithmName="SHA-512" hashValue="MvarbJUiK0DyxERBN4SVLqeiQA2gHlMye9f4/cUuPkvr/5/HazJsvcP1QU5ek5h6e3oXCP+cAmkOb6T9lM2kmg==" saltValue="upqgQVFU5nXXUPkaa/PB7g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94962-EC1B-DE4D-917B-32E7570EFBCC}">
  <sheetPr>
    <pageSetUpPr fitToPage="1"/>
  </sheetPr>
  <dimension ref="A1:K11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78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45009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51" x14ac:dyDescent="0.2">
      <c r="A12" s="14" t="s">
        <v>79</v>
      </c>
      <c r="B12" s="15">
        <f>K102*1000</f>
        <v>11446.153846153846</v>
      </c>
      <c r="C12" s="16" t="s">
        <v>210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9" t="s">
        <v>12</v>
      </c>
      <c r="B15" s="15"/>
      <c r="C15" s="16"/>
    </row>
    <row r="16" spans="1:3" x14ac:dyDescent="0.2">
      <c r="A16" s="14"/>
      <c r="B16" s="15"/>
      <c r="C16" s="16"/>
    </row>
    <row r="17" spans="1:3" ht="32" x14ac:dyDescent="0.2">
      <c r="A17" s="14" t="s">
        <v>211</v>
      </c>
      <c r="B17" s="15">
        <f>-B82</f>
        <v>-1678.9590000000001</v>
      </c>
      <c r="C17" s="48" t="s">
        <v>80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15</v>
      </c>
      <c r="B20" s="21">
        <f>B12-B82</f>
        <v>9767.194846153845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16</v>
      </c>
      <c r="B23" s="7"/>
      <c r="C23" s="23"/>
    </row>
    <row r="24" spans="1:3" x14ac:dyDescent="0.2">
      <c r="A24" s="2" t="s">
        <v>17</v>
      </c>
      <c r="B24" s="3"/>
      <c r="C24" s="24"/>
    </row>
    <row r="25" spans="1:3" x14ac:dyDescent="0.2">
      <c r="A25" s="12">
        <v>44592</v>
      </c>
      <c r="B25" s="25"/>
      <c r="C25" s="25"/>
    </row>
    <row r="26" spans="1:3" x14ac:dyDescent="0.2">
      <c r="A26" s="13"/>
      <c r="B26" s="26"/>
      <c r="C26" s="25"/>
    </row>
    <row r="27" spans="1:3" x14ac:dyDescent="0.2">
      <c r="A27" s="2" t="s">
        <v>18</v>
      </c>
      <c r="B27" s="25"/>
      <c r="C27" s="25"/>
    </row>
    <row r="28" spans="1:3" x14ac:dyDescent="0.2">
      <c r="A28" s="27"/>
      <c r="B28" s="25"/>
      <c r="C28" s="27"/>
    </row>
    <row r="29" spans="1:3" x14ac:dyDescent="0.2">
      <c r="A29" s="13"/>
      <c r="B29" s="25"/>
      <c r="C29" s="25"/>
    </row>
    <row r="30" spans="1:3" ht="34" x14ac:dyDescent="0.2">
      <c r="A30" s="14" t="s">
        <v>19</v>
      </c>
      <c r="B30" s="28">
        <v>4519.0309999999999</v>
      </c>
      <c r="C30" s="16" t="s">
        <v>81</v>
      </c>
    </row>
    <row r="31" spans="1:3" x14ac:dyDescent="0.2">
      <c r="A31" s="14" t="s">
        <v>21</v>
      </c>
      <c r="B31" s="28"/>
      <c r="C31" s="16"/>
    </row>
    <row r="32" spans="1:3" ht="34" x14ac:dyDescent="0.2">
      <c r="A32" s="1" t="s">
        <v>22</v>
      </c>
      <c r="B32" s="28">
        <v>-65.549000000000007</v>
      </c>
      <c r="C32" s="16" t="s">
        <v>81</v>
      </c>
    </row>
    <row r="33" spans="1:3" x14ac:dyDescent="0.2">
      <c r="A33" s="14"/>
      <c r="B33" s="28"/>
      <c r="C33" s="11"/>
    </row>
    <row r="34" spans="1:3" x14ac:dyDescent="0.2">
      <c r="A34" s="1" t="s">
        <v>23</v>
      </c>
      <c r="B34" s="28"/>
      <c r="C34" s="11"/>
    </row>
    <row r="35" spans="1:3" x14ac:dyDescent="0.2">
      <c r="A35" s="14"/>
      <c r="B35" s="28"/>
      <c r="C35" s="11"/>
    </row>
    <row r="36" spans="1:3" x14ac:dyDescent="0.2">
      <c r="A36" s="14" t="s">
        <v>24</v>
      </c>
      <c r="B36" s="28"/>
      <c r="C36" s="16"/>
    </row>
    <row r="37" spans="1:3" x14ac:dyDescent="0.2">
      <c r="A37" s="14" t="s">
        <v>25</v>
      </c>
      <c r="B37" s="28"/>
      <c r="C37" s="11"/>
    </row>
    <row r="38" spans="1:3" x14ac:dyDescent="0.2">
      <c r="A38" s="14"/>
      <c r="B38" s="28"/>
      <c r="C38" s="11"/>
    </row>
    <row r="39" spans="1:3" x14ac:dyDescent="0.2">
      <c r="A39" s="14" t="s">
        <v>26</v>
      </c>
      <c r="B39" s="28"/>
      <c r="C39" s="11"/>
    </row>
    <row r="40" spans="1:3" x14ac:dyDescent="0.2">
      <c r="A40" s="14" t="s">
        <v>27</v>
      </c>
      <c r="B40" s="28"/>
      <c r="C40" s="16"/>
    </row>
    <row r="41" spans="1:3" x14ac:dyDescent="0.2">
      <c r="A41" s="14" t="s">
        <v>28</v>
      </c>
      <c r="B41" s="28"/>
      <c r="C41" s="11"/>
    </row>
    <row r="42" spans="1:3" x14ac:dyDescent="0.2">
      <c r="A42" s="14" t="s">
        <v>29</v>
      </c>
      <c r="B42" s="28"/>
      <c r="C42" s="11"/>
    </row>
    <row r="43" spans="1:3" x14ac:dyDescent="0.2">
      <c r="A43" s="14"/>
      <c r="B43" s="28"/>
      <c r="C43" s="11"/>
    </row>
    <row r="44" spans="1:3" x14ac:dyDescent="0.2">
      <c r="A44" s="14" t="s">
        <v>30</v>
      </c>
      <c r="B44" s="28"/>
      <c r="C44" s="16"/>
    </row>
    <row r="45" spans="1:3" x14ac:dyDescent="0.2">
      <c r="A45" s="14" t="s">
        <v>31</v>
      </c>
      <c r="B45" s="28"/>
      <c r="C45" s="11"/>
    </row>
    <row r="46" spans="1:3" x14ac:dyDescent="0.2">
      <c r="A46" s="14" t="s">
        <v>32</v>
      </c>
      <c r="B46" s="28"/>
      <c r="C46" s="16"/>
    </row>
    <row r="47" spans="1:3" ht="34" x14ac:dyDescent="0.2">
      <c r="A47" s="14" t="s">
        <v>33</v>
      </c>
      <c r="B47" s="28">
        <v>448.18</v>
      </c>
      <c r="C47" s="16" t="s">
        <v>81</v>
      </c>
    </row>
    <row r="48" spans="1:3" x14ac:dyDescent="0.2">
      <c r="A48" s="14"/>
      <c r="B48" s="28"/>
      <c r="C48" s="11"/>
    </row>
    <row r="49" spans="1:3" ht="34" x14ac:dyDescent="0.2">
      <c r="A49" s="14" t="s">
        <v>34</v>
      </c>
      <c r="B49" s="28">
        <v>34.128</v>
      </c>
      <c r="C49" s="16" t="s">
        <v>81</v>
      </c>
    </row>
    <row r="50" spans="1:3" x14ac:dyDescent="0.2">
      <c r="A50" s="14"/>
      <c r="B50" s="28"/>
      <c r="C50" s="11"/>
    </row>
    <row r="51" spans="1:3" x14ac:dyDescent="0.2">
      <c r="A51" s="14" t="s">
        <v>35</v>
      </c>
      <c r="B51" s="28">
        <f>SUM(B36:B49)</f>
        <v>482.30799999999999</v>
      </c>
      <c r="C51" s="11"/>
    </row>
    <row r="52" spans="1:3" x14ac:dyDescent="0.2">
      <c r="A52" s="29"/>
      <c r="B52" s="30"/>
      <c r="C52" s="31"/>
    </row>
    <row r="53" spans="1:3" x14ac:dyDescent="0.2">
      <c r="A53" s="32" t="s">
        <v>16</v>
      </c>
      <c r="B53" s="33">
        <f>B32+B51</f>
        <v>416.75900000000001</v>
      </c>
      <c r="C53" s="34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5" t="s">
        <v>36</v>
      </c>
      <c r="B56" s="36">
        <f>ROUND((B20/B30),1)</f>
        <v>2.2000000000000002</v>
      </c>
      <c r="C56" s="10"/>
    </row>
    <row r="57" spans="1:3" x14ac:dyDescent="0.2">
      <c r="A57" s="35" t="s">
        <v>37</v>
      </c>
      <c r="B57" s="47" t="s">
        <v>72</v>
      </c>
      <c r="C57" s="10"/>
    </row>
    <row r="58" spans="1:3" x14ac:dyDescent="0.2">
      <c r="A58" s="35" t="s">
        <v>38</v>
      </c>
      <c r="B58" s="36">
        <f>ROUND((B20/B53),1)</f>
        <v>23.4</v>
      </c>
      <c r="C58" s="10"/>
    </row>
    <row r="61" spans="1:3" x14ac:dyDescent="0.2">
      <c r="A61" s="7" t="s">
        <v>39</v>
      </c>
      <c r="B61" s="8"/>
      <c r="C61" s="9"/>
    </row>
    <row r="62" spans="1:3" x14ac:dyDescent="0.2">
      <c r="C62" s="10"/>
    </row>
    <row r="63" spans="1:3" x14ac:dyDescent="0.2">
      <c r="A63" s="14" t="s">
        <v>82</v>
      </c>
    </row>
    <row r="64" spans="1:3" x14ac:dyDescent="0.2">
      <c r="A64" s="14" t="s">
        <v>212</v>
      </c>
    </row>
    <row r="65" spans="1:3" x14ac:dyDescent="0.2">
      <c r="A65" t="s">
        <v>213</v>
      </c>
    </row>
    <row r="66" spans="1:3" x14ac:dyDescent="0.2">
      <c r="A66" t="s">
        <v>83</v>
      </c>
    </row>
    <row r="67" spans="1:3" x14ac:dyDescent="0.2">
      <c r="C67" s="11"/>
    </row>
    <row r="68" spans="1:3" x14ac:dyDescent="0.2">
      <c r="A68" s="37"/>
      <c r="B68" s="37"/>
      <c r="C68" s="9"/>
    </row>
    <row r="69" spans="1:3" x14ac:dyDescent="0.2">
      <c r="C69" s="38"/>
    </row>
    <row r="70" spans="1:3" x14ac:dyDescent="0.2">
      <c r="C70" s="38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39">
        <v>44592</v>
      </c>
    </row>
    <row r="76" spans="1:3" x14ac:dyDescent="0.2">
      <c r="A76" s="2" t="s">
        <v>18</v>
      </c>
      <c r="B76" s="5"/>
    </row>
    <row r="77" spans="1:3" x14ac:dyDescent="0.2">
      <c r="A77" s="40"/>
      <c r="B77" s="5"/>
    </row>
    <row r="79" spans="1:3" ht="34" x14ac:dyDescent="0.2">
      <c r="A79" s="14" t="s">
        <v>65</v>
      </c>
      <c r="B79" s="15">
        <v>1678.9590000000001</v>
      </c>
      <c r="C79" s="16" t="s">
        <v>81</v>
      </c>
    </row>
    <row r="80" spans="1:3" x14ac:dyDescent="0.2">
      <c r="A80" s="14" t="s">
        <v>44</v>
      </c>
      <c r="B80" s="15"/>
      <c r="C80" s="16"/>
    </row>
    <row r="81" spans="1:11" x14ac:dyDescent="0.2">
      <c r="A81" t="s">
        <v>45</v>
      </c>
      <c r="B81" s="30"/>
      <c r="C81" s="16"/>
    </row>
    <row r="82" spans="1:11" x14ac:dyDescent="0.2">
      <c r="A82" s="2" t="s">
        <v>65</v>
      </c>
      <c r="B82" s="41">
        <f>SUM(B79:B81)</f>
        <v>1678.9590000000001</v>
      </c>
    </row>
    <row r="85" spans="1:11" x14ac:dyDescent="0.2">
      <c r="A85" s="42" t="s">
        <v>46</v>
      </c>
    </row>
    <row r="86" spans="1:11" x14ac:dyDescent="0.2">
      <c r="D86" s="2" t="s">
        <v>78</v>
      </c>
    </row>
    <row r="87" spans="1:11" x14ac:dyDescent="0.2">
      <c r="D87" s="2" t="s">
        <v>84</v>
      </c>
    </row>
    <row r="89" spans="1:11" ht="48" x14ac:dyDescent="0.2">
      <c r="D89" s="29"/>
      <c r="E89" s="49" t="s">
        <v>85</v>
      </c>
      <c r="F89" s="50"/>
      <c r="G89" s="51"/>
      <c r="H89" s="52" t="s">
        <v>86</v>
      </c>
      <c r="I89" s="49" t="s">
        <v>87</v>
      </c>
      <c r="J89" s="51"/>
      <c r="K89" s="53" t="s">
        <v>88</v>
      </c>
    </row>
    <row r="90" spans="1:11" x14ac:dyDescent="0.2">
      <c r="D90" s="54" t="s">
        <v>89</v>
      </c>
      <c r="E90" s="55"/>
      <c r="F90" s="55"/>
      <c r="G90" s="56"/>
      <c r="H90" s="55"/>
      <c r="I90" s="57"/>
      <c r="J90" s="57"/>
      <c r="K90" s="57"/>
    </row>
    <row r="91" spans="1:11" x14ac:dyDescent="0.2">
      <c r="D91" s="58" t="s">
        <v>90</v>
      </c>
      <c r="E91" s="59">
        <v>115014</v>
      </c>
      <c r="F91" s="60"/>
      <c r="G91" s="61"/>
      <c r="H91" s="62"/>
      <c r="I91" s="63">
        <v>2.7</v>
      </c>
      <c r="J91" s="64"/>
      <c r="K91" s="65"/>
    </row>
    <row r="92" spans="1:11" x14ac:dyDescent="0.2">
      <c r="D92" s="66"/>
      <c r="E92" s="67">
        <v>5477</v>
      </c>
      <c r="F92" s="68"/>
      <c r="G92" s="69"/>
      <c r="H92" s="16"/>
      <c r="I92" s="70"/>
      <c r="J92" s="64"/>
      <c r="K92" s="65"/>
    </row>
    <row r="93" spans="1:11" x14ac:dyDescent="0.2">
      <c r="D93" s="71"/>
      <c r="E93" s="72">
        <v>306705</v>
      </c>
      <c r="F93" s="73">
        <f>SUM(E91:E93)</f>
        <v>427196</v>
      </c>
      <c r="G93" s="74"/>
      <c r="H93" s="75"/>
      <c r="I93" s="76"/>
      <c r="J93" s="64"/>
      <c r="K93" s="65"/>
    </row>
    <row r="94" spans="1:11" x14ac:dyDescent="0.2">
      <c r="D94" s="58" t="s">
        <v>91</v>
      </c>
      <c r="E94" s="59">
        <v>65993</v>
      </c>
      <c r="F94" s="60"/>
      <c r="G94" s="61"/>
      <c r="H94" s="62"/>
      <c r="I94" s="63">
        <v>1.6</v>
      </c>
      <c r="J94" s="64"/>
      <c r="K94" s="65"/>
    </row>
    <row r="95" spans="1:11" x14ac:dyDescent="0.2">
      <c r="D95" s="66"/>
      <c r="E95" s="67">
        <v>3142</v>
      </c>
      <c r="F95" s="68"/>
      <c r="G95" s="64"/>
      <c r="I95" s="70"/>
      <c r="J95" s="64"/>
      <c r="K95" s="65"/>
    </row>
    <row r="96" spans="1:11" x14ac:dyDescent="0.2">
      <c r="D96" s="71"/>
      <c r="E96" s="77">
        <v>175980</v>
      </c>
      <c r="F96" s="78">
        <f>SUM(E94:E96)</f>
        <v>245115</v>
      </c>
      <c r="G96" s="74"/>
      <c r="H96" s="29"/>
      <c r="I96" s="76"/>
      <c r="J96" s="64"/>
      <c r="K96" s="65"/>
    </row>
    <row r="97" spans="4:11" x14ac:dyDescent="0.2">
      <c r="D97" s="58" t="s">
        <v>92</v>
      </c>
      <c r="E97" s="59">
        <v>91232</v>
      </c>
      <c r="F97" s="60"/>
      <c r="G97" s="61"/>
      <c r="H97" s="62"/>
      <c r="I97" s="63">
        <v>2.1</v>
      </c>
      <c r="J97" s="64"/>
      <c r="K97" s="65"/>
    </row>
    <row r="98" spans="4:11" x14ac:dyDescent="0.2">
      <c r="D98" s="66"/>
      <c r="E98" s="67">
        <v>4344</v>
      </c>
      <c r="F98" s="68"/>
      <c r="G98" s="64"/>
      <c r="I98" s="70"/>
      <c r="J98" s="64"/>
      <c r="K98" s="65"/>
    </row>
    <row r="99" spans="4:11" x14ac:dyDescent="0.2">
      <c r="D99" s="71"/>
      <c r="E99" s="72">
        <v>243285</v>
      </c>
      <c r="F99" s="73">
        <f>SUM(E97:E99)</f>
        <v>338861</v>
      </c>
      <c r="G99" s="74"/>
      <c r="H99" s="29"/>
      <c r="I99" s="76"/>
      <c r="J99" s="64"/>
      <c r="K99" s="65"/>
    </row>
    <row r="100" spans="4:11" x14ac:dyDescent="0.2">
      <c r="D100" s="58" t="s">
        <v>93</v>
      </c>
      <c r="E100" s="59">
        <v>121511</v>
      </c>
      <c r="F100" s="60"/>
      <c r="G100" s="61"/>
      <c r="H100" s="62"/>
      <c r="I100" s="63">
        <v>2.9</v>
      </c>
      <c r="J100" s="64"/>
      <c r="K100" s="65"/>
    </row>
    <row r="101" spans="4:11" x14ac:dyDescent="0.2">
      <c r="D101" s="66"/>
      <c r="E101" s="67">
        <v>5787</v>
      </c>
      <c r="F101" s="68"/>
      <c r="G101" s="64"/>
      <c r="I101" s="70"/>
      <c r="J101" s="64"/>
      <c r="K101" s="65"/>
    </row>
    <row r="102" spans="4:11" x14ac:dyDescent="0.2">
      <c r="D102" s="71"/>
      <c r="E102" s="72">
        <v>324030</v>
      </c>
      <c r="F102" s="73">
        <f>SUM(E100:E102)</f>
        <v>451328</v>
      </c>
      <c r="G102" s="79">
        <f>SUM(F91:F102)</f>
        <v>1462500</v>
      </c>
      <c r="H102" s="80">
        <f>G102/G109</f>
        <v>0.8125</v>
      </c>
      <c r="I102" s="76"/>
      <c r="J102" s="81">
        <f>SUM(I91:I102)</f>
        <v>9.3000000000000007</v>
      </c>
      <c r="K102" s="82">
        <f>J102/H102</f>
        <v>11.446153846153846</v>
      </c>
    </row>
    <row r="103" spans="4:11" x14ac:dyDescent="0.2">
      <c r="D103" s="83" t="s">
        <v>94</v>
      </c>
      <c r="E103" s="84"/>
      <c r="F103" s="85"/>
      <c r="G103" s="86"/>
      <c r="H103" s="57"/>
    </row>
    <row r="104" spans="4:11" x14ac:dyDescent="0.2">
      <c r="D104" s="58" t="s">
        <v>95</v>
      </c>
      <c r="E104" s="59">
        <v>150000</v>
      </c>
      <c r="F104" s="60"/>
      <c r="G104" s="61"/>
      <c r="H104" s="61"/>
    </row>
    <row r="105" spans="4:11" x14ac:dyDescent="0.2">
      <c r="D105" s="66" t="s">
        <v>96</v>
      </c>
      <c r="E105" s="67">
        <v>37500</v>
      </c>
      <c r="F105" s="68"/>
      <c r="G105" s="64"/>
      <c r="H105" s="64"/>
    </row>
    <row r="106" spans="4:11" x14ac:dyDescent="0.2">
      <c r="D106" s="66" t="s">
        <v>97</v>
      </c>
      <c r="E106" s="67">
        <v>37500</v>
      </c>
      <c r="F106" s="68"/>
      <c r="G106" s="64"/>
      <c r="H106" s="64"/>
    </row>
    <row r="107" spans="4:11" x14ac:dyDescent="0.2">
      <c r="D107" s="66" t="s">
        <v>98</v>
      </c>
      <c r="E107" s="67">
        <v>75000</v>
      </c>
      <c r="F107" s="68"/>
      <c r="G107" s="64"/>
      <c r="H107" s="64"/>
    </row>
    <row r="108" spans="4:11" x14ac:dyDescent="0.2">
      <c r="D108" s="71" t="s">
        <v>99</v>
      </c>
      <c r="E108" s="72">
        <v>37500</v>
      </c>
      <c r="F108" s="29"/>
      <c r="G108" s="87">
        <f>SUM(E104:E108)</f>
        <v>337500</v>
      </c>
      <c r="H108" s="88">
        <f>G108/G109</f>
        <v>0.1875</v>
      </c>
    </row>
    <row r="109" spans="4:11" x14ac:dyDescent="0.2">
      <c r="D109" s="89" t="s">
        <v>100</v>
      </c>
      <c r="E109" s="89"/>
      <c r="F109" s="90"/>
      <c r="G109" s="91">
        <f>SUM(G91:G108)</f>
        <v>1800000</v>
      </c>
      <c r="H109" s="92">
        <f>SUM(H91:H108)</f>
        <v>1</v>
      </c>
    </row>
    <row r="111" spans="4:11" x14ac:dyDescent="0.2">
      <c r="D111" s="2" t="s">
        <v>101</v>
      </c>
    </row>
    <row r="112" spans="4:11" x14ac:dyDescent="0.2">
      <c r="D112" t="s">
        <v>214</v>
      </c>
    </row>
    <row r="113" spans="4:4" x14ac:dyDescent="0.2">
      <c r="D113" t="s">
        <v>102</v>
      </c>
    </row>
    <row r="115" spans="4:4" x14ac:dyDescent="0.2">
      <c r="D115" s="42" t="s">
        <v>46</v>
      </c>
    </row>
  </sheetData>
  <sheetProtection algorithmName="SHA-512" hashValue="jVjlRGpP2PchJF0S+0ATDVU8jIMC18T4oI2Yqns735YeNsliWlsomCJEDPw9Ah1k8PyBd4WUYH14Ge+2EhRVWQ==" saltValue="RbJn3TTVdOFLUhDKIk4qYg==" spinCount="100000" sheet="1" objects="1" scenarios="1"/>
  <mergeCells count="6">
    <mergeCell ref="E89:G89"/>
    <mergeCell ref="I89:J89"/>
    <mergeCell ref="I91:I93"/>
    <mergeCell ref="I94:I96"/>
    <mergeCell ref="I97:I99"/>
    <mergeCell ref="I100:I102"/>
  </mergeCells>
  <pageMargins left="0.7" right="0.7" top="0.75" bottom="0.75" header="0.3" footer="0.3"/>
  <pageSetup paperSize="9" scale="35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43CD6-7C5B-5A49-8606-032EE24D157A}">
  <sheetPr>
    <pageSetUpPr fitToPage="1"/>
  </sheetPr>
  <dimension ref="A1:I9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103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45104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79</v>
      </c>
      <c r="B12" s="15">
        <v>4831</v>
      </c>
      <c r="C12" s="16" t="s">
        <v>104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9" t="s">
        <v>12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13</v>
      </c>
      <c r="B17" s="15">
        <f>-B83</f>
        <v>-1266</v>
      </c>
      <c r="C17" s="16" t="s">
        <v>104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15</v>
      </c>
      <c r="B20" s="21">
        <f>B12-B83</f>
        <v>3565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16</v>
      </c>
      <c r="B23" s="7"/>
      <c r="C23" s="23"/>
    </row>
    <row r="24" spans="1:3" x14ac:dyDescent="0.2">
      <c r="A24" s="2" t="s">
        <v>17</v>
      </c>
      <c r="B24" s="3"/>
      <c r="C24" s="24"/>
    </row>
    <row r="25" spans="1:3" x14ac:dyDescent="0.2">
      <c r="A25" s="12">
        <v>44926</v>
      </c>
      <c r="B25" s="25"/>
      <c r="C25" s="25"/>
    </row>
    <row r="26" spans="1:3" x14ac:dyDescent="0.2">
      <c r="A26" s="13"/>
      <c r="B26" s="26"/>
      <c r="C26" s="25"/>
    </row>
    <row r="27" spans="1:3" x14ac:dyDescent="0.2">
      <c r="A27" s="2" t="s">
        <v>18</v>
      </c>
      <c r="B27" s="25"/>
      <c r="C27" s="25"/>
    </row>
    <row r="28" spans="1:3" x14ac:dyDescent="0.2">
      <c r="A28" s="27"/>
      <c r="B28" s="25"/>
      <c r="C28" s="27"/>
    </row>
    <row r="29" spans="1:3" x14ac:dyDescent="0.2">
      <c r="A29" s="13"/>
      <c r="B29" s="25"/>
      <c r="C29" s="25"/>
    </row>
    <row r="30" spans="1:3" ht="17" x14ac:dyDescent="0.2">
      <c r="A30" s="14" t="s">
        <v>19</v>
      </c>
      <c r="B30" s="28">
        <v>2000</v>
      </c>
      <c r="C30" s="16" t="s">
        <v>105</v>
      </c>
    </row>
    <row r="31" spans="1:3" x14ac:dyDescent="0.2">
      <c r="A31" s="14" t="s">
        <v>21</v>
      </c>
      <c r="B31" s="28"/>
      <c r="C31" s="16"/>
    </row>
    <row r="32" spans="1:3" ht="34" x14ac:dyDescent="0.2">
      <c r="A32" s="1" t="s">
        <v>22</v>
      </c>
      <c r="B32" s="28">
        <f>B33</f>
        <v>200</v>
      </c>
      <c r="C32" s="16" t="s">
        <v>106</v>
      </c>
    </row>
    <row r="33" spans="1:3" ht="17" x14ac:dyDescent="0.2">
      <c r="A33" s="1" t="s">
        <v>107</v>
      </c>
      <c r="B33" s="28">
        <v>200</v>
      </c>
      <c r="C33" s="16" t="s">
        <v>108</v>
      </c>
    </row>
    <row r="34" spans="1:3" x14ac:dyDescent="0.2">
      <c r="A34" s="14"/>
      <c r="B34" s="28"/>
      <c r="C34" s="11"/>
    </row>
    <row r="35" spans="1:3" x14ac:dyDescent="0.2">
      <c r="A35" s="1" t="s">
        <v>23</v>
      </c>
      <c r="B35" s="28"/>
      <c r="C35" s="11"/>
    </row>
    <row r="36" spans="1:3" x14ac:dyDescent="0.2">
      <c r="A36" s="14"/>
      <c r="B36" s="28"/>
      <c r="C36" s="11"/>
    </row>
    <row r="37" spans="1:3" x14ac:dyDescent="0.2">
      <c r="A37" s="14" t="s">
        <v>24</v>
      </c>
      <c r="B37" s="28"/>
      <c r="C37" s="16"/>
    </row>
    <row r="38" spans="1:3" x14ac:dyDescent="0.2">
      <c r="A38" s="14" t="s">
        <v>25</v>
      </c>
      <c r="B38" s="28"/>
      <c r="C38" s="11"/>
    </row>
    <row r="39" spans="1:3" x14ac:dyDescent="0.2">
      <c r="A39" s="14"/>
      <c r="B39" s="28"/>
      <c r="C39" s="11"/>
    </row>
    <row r="40" spans="1:3" x14ac:dyDescent="0.2">
      <c r="A40" s="14" t="s">
        <v>26</v>
      </c>
      <c r="B40" s="28"/>
      <c r="C40" s="11"/>
    </row>
    <row r="41" spans="1:3" x14ac:dyDescent="0.2">
      <c r="A41" s="14" t="s">
        <v>27</v>
      </c>
      <c r="B41" s="28"/>
      <c r="C41" s="16"/>
    </row>
    <row r="42" spans="1:3" x14ac:dyDescent="0.2">
      <c r="A42" s="14" t="s">
        <v>28</v>
      </c>
      <c r="B42" s="28"/>
      <c r="C42" s="11"/>
    </row>
    <row r="43" spans="1:3" x14ac:dyDescent="0.2">
      <c r="A43" s="14" t="s">
        <v>29</v>
      </c>
      <c r="B43" s="28"/>
      <c r="C43" s="11"/>
    </row>
    <row r="44" spans="1:3" x14ac:dyDescent="0.2">
      <c r="A44" s="14"/>
      <c r="B44" s="28"/>
      <c r="C44" s="11"/>
    </row>
    <row r="45" spans="1:3" x14ac:dyDescent="0.2">
      <c r="A45" s="14" t="s">
        <v>30</v>
      </c>
      <c r="B45" s="28"/>
      <c r="C45" s="16"/>
    </row>
    <row r="46" spans="1:3" x14ac:dyDescent="0.2">
      <c r="A46" s="14" t="s">
        <v>31</v>
      </c>
      <c r="B46" s="28"/>
      <c r="C46" s="11"/>
    </row>
    <row r="47" spans="1:3" x14ac:dyDescent="0.2">
      <c r="A47" s="14" t="s">
        <v>32</v>
      </c>
      <c r="B47" s="28"/>
      <c r="C47" s="16"/>
    </row>
    <row r="48" spans="1:3" ht="17" x14ac:dyDescent="0.2">
      <c r="A48" s="14" t="s">
        <v>33</v>
      </c>
      <c r="B48" s="28">
        <v>277.43599999999998</v>
      </c>
      <c r="C48" s="16" t="s">
        <v>109</v>
      </c>
    </row>
    <row r="49" spans="1:3" x14ac:dyDescent="0.2">
      <c r="A49" s="14"/>
      <c r="B49" s="28"/>
      <c r="C49" s="11"/>
    </row>
    <row r="50" spans="1:3" ht="17" x14ac:dyDescent="0.2">
      <c r="A50" s="14" t="s">
        <v>34</v>
      </c>
      <c r="B50" s="28">
        <v>15.718999999999999</v>
      </c>
      <c r="C50" s="16" t="s">
        <v>109</v>
      </c>
    </row>
    <row r="51" spans="1:3" x14ac:dyDescent="0.2">
      <c r="A51" s="14"/>
      <c r="B51" s="28"/>
      <c r="C51" s="11"/>
    </row>
    <row r="52" spans="1:3" x14ac:dyDescent="0.2">
      <c r="A52" s="14" t="s">
        <v>35</v>
      </c>
      <c r="B52" s="28">
        <f>SUM(B37:B50)</f>
        <v>293.15499999999997</v>
      </c>
      <c r="C52" s="11"/>
    </row>
    <row r="53" spans="1:3" x14ac:dyDescent="0.2">
      <c r="A53" s="29"/>
      <c r="B53" s="30"/>
      <c r="C53" s="31"/>
    </row>
    <row r="54" spans="1:3" x14ac:dyDescent="0.2">
      <c r="A54" s="32" t="s">
        <v>16</v>
      </c>
      <c r="B54" s="33">
        <f>B32+B52</f>
        <v>493.15499999999997</v>
      </c>
      <c r="C54" s="34"/>
    </row>
    <row r="55" spans="1:3" x14ac:dyDescent="0.2">
      <c r="B55" s="10"/>
      <c r="C55" s="11"/>
    </row>
    <row r="56" spans="1:3" x14ac:dyDescent="0.2">
      <c r="B56" s="3"/>
      <c r="C56" s="10"/>
    </row>
    <row r="57" spans="1:3" x14ac:dyDescent="0.2">
      <c r="A57" s="35" t="s">
        <v>36</v>
      </c>
      <c r="B57" s="36">
        <f>ROUND((B20/B30),1)</f>
        <v>1.8</v>
      </c>
      <c r="C57" s="10"/>
    </row>
    <row r="58" spans="1:3" x14ac:dyDescent="0.2">
      <c r="A58" s="35" t="s">
        <v>37</v>
      </c>
      <c r="B58" s="36">
        <f>ROUND((B20/B32),1)</f>
        <v>17.8</v>
      </c>
      <c r="C58" s="10"/>
    </row>
    <row r="59" spans="1:3" x14ac:dyDescent="0.2">
      <c r="A59" s="35" t="s">
        <v>38</v>
      </c>
      <c r="B59" s="36">
        <f>ROUND((B20/B54),1)</f>
        <v>7.2</v>
      </c>
      <c r="C59" s="10"/>
    </row>
    <row r="62" spans="1:3" x14ac:dyDescent="0.2">
      <c r="A62" s="7" t="s">
        <v>39</v>
      </c>
      <c r="B62" s="8"/>
      <c r="C62" s="9"/>
    </row>
    <row r="63" spans="1:3" x14ac:dyDescent="0.2">
      <c r="C63" s="10"/>
    </row>
    <row r="64" spans="1:3" x14ac:dyDescent="0.2">
      <c r="A64" s="14" t="s">
        <v>110</v>
      </c>
    </row>
    <row r="65" spans="1:3" x14ac:dyDescent="0.2">
      <c r="A65" s="14" t="s">
        <v>111</v>
      </c>
    </row>
    <row r="66" spans="1:3" x14ac:dyDescent="0.2">
      <c r="A66" t="s">
        <v>112</v>
      </c>
    </row>
    <row r="67" spans="1:3" x14ac:dyDescent="0.2">
      <c r="A67" t="s">
        <v>113</v>
      </c>
      <c r="C67" s="11"/>
    </row>
    <row r="68" spans="1:3" x14ac:dyDescent="0.2">
      <c r="C68" s="11"/>
    </row>
    <row r="69" spans="1:3" x14ac:dyDescent="0.2">
      <c r="A69" s="37"/>
      <c r="B69" s="37"/>
      <c r="C69" s="9"/>
    </row>
    <row r="70" spans="1:3" x14ac:dyDescent="0.2">
      <c r="C70" s="38"/>
    </row>
    <row r="71" spans="1:3" x14ac:dyDescent="0.2">
      <c r="C71" s="38"/>
    </row>
    <row r="72" spans="1:3" x14ac:dyDescent="0.2">
      <c r="B72" s="3" t="s">
        <v>3</v>
      </c>
    </row>
    <row r="73" spans="1:3" x14ac:dyDescent="0.2">
      <c r="B73" s="3"/>
    </row>
    <row r="74" spans="1:3" x14ac:dyDescent="0.2">
      <c r="B74" s="5" t="s">
        <v>5</v>
      </c>
    </row>
    <row r="75" spans="1:3" x14ac:dyDescent="0.2">
      <c r="B75" s="5"/>
    </row>
    <row r="76" spans="1:3" x14ac:dyDescent="0.2">
      <c r="B76" s="39">
        <v>45104</v>
      </c>
    </row>
    <row r="77" spans="1:3" x14ac:dyDescent="0.2">
      <c r="A77" s="2" t="s">
        <v>18</v>
      </c>
      <c r="B77" s="5"/>
    </row>
    <row r="78" spans="1:3" x14ac:dyDescent="0.2">
      <c r="A78" s="40"/>
      <c r="B78" s="5"/>
    </row>
    <row r="80" spans="1:3" ht="34" x14ac:dyDescent="0.2">
      <c r="A80" s="14" t="s">
        <v>65</v>
      </c>
      <c r="B80" s="15">
        <v>1266</v>
      </c>
      <c r="C80" s="16" t="s">
        <v>104</v>
      </c>
    </row>
    <row r="81" spans="1:9" x14ac:dyDescent="0.2">
      <c r="A81" s="14" t="s">
        <v>44</v>
      </c>
      <c r="B81" s="15"/>
      <c r="C81" s="16"/>
    </row>
    <row r="82" spans="1:9" x14ac:dyDescent="0.2">
      <c r="A82" t="s">
        <v>45</v>
      </c>
      <c r="B82" s="30"/>
      <c r="C82" s="16"/>
    </row>
    <row r="83" spans="1:9" x14ac:dyDescent="0.2">
      <c r="A83" s="2" t="s">
        <v>13</v>
      </c>
      <c r="B83" s="41">
        <f>SUM(B80:B82)</f>
        <v>1266</v>
      </c>
    </row>
    <row r="86" spans="1:9" x14ac:dyDescent="0.2">
      <c r="A86" s="42" t="s">
        <v>46</v>
      </c>
    </row>
    <row r="90" spans="1:9" x14ac:dyDescent="0.2">
      <c r="E90" s="16"/>
      <c r="F90" s="16"/>
      <c r="G90" s="16"/>
      <c r="H90" s="16"/>
      <c r="I90" s="16"/>
    </row>
  </sheetData>
  <sheetProtection algorithmName="SHA-512" hashValue="+94XFt+tM5x5ZhjurSqo4S/ExX0slBEu7gf8T6O+gvGtdxxzNjdYjiSHGtvLSBXC7u1iXYPhJEtIy0GHkuTOig==" saltValue="DyOhx0J5dbWhgh9qWbjl4w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FE0BA-3763-1D46-A6FB-58D9BCB5998B}">
  <sheetPr>
    <pageSetUpPr fitToPage="1"/>
  </sheetPr>
  <dimension ref="A1:J91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114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48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45119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18</v>
      </c>
      <c r="B11" s="10"/>
      <c r="C11" s="10"/>
      <c r="D11" s="11"/>
    </row>
    <row r="12" spans="1:4" x14ac:dyDescent="0.2">
      <c r="A12" s="43">
        <v>0.77502000000000004</v>
      </c>
      <c r="B12" s="10"/>
      <c r="C12" s="10"/>
      <c r="D12" s="11" t="s">
        <v>115</v>
      </c>
    </row>
    <row r="13" spans="1:4" x14ac:dyDescent="0.2">
      <c r="A13" s="13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34" x14ac:dyDescent="0.2">
      <c r="A15" s="14" t="s">
        <v>79</v>
      </c>
      <c r="B15" s="15">
        <f>C15*A12</f>
        <v>9669.1495200000008</v>
      </c>
      <c r="C15" s="15">
        <v>12476</v>
      </c>
      <c r="D15" s="16" t="s">
        <v>116</v>
      </c>
    </row>
    <row r="16" spans="1:4" x14ac:dyDescent="0.2">
      <c r="A16" s="14"/>
      <c r="B16" s="15"/>
      <c r="C16" s="15"/>
      <c r="D16" s="16"/>
    </row>
    <row r="17" spans="1:4" x14ac:dyDescent="0.2">
      <c r="A17" s="14"/>
      <c r="B17" s="15"/>
      <c r="C17" s="15"/>
      <c r="D17" s="16"/>
    </row>
    <row r="18" spans="1:4" hidden="1" x14ac:dyDescent="0.2">
      <c r="A18" s="19" t="s">
        <v>12</v>
      </c>
      <c r="B18" s="15"/>
      <c r="C18" s="15"/>
      <c r="D18" s="16"/>
    </row>
    <row r="19" spans="1:4" hidden="1" x14ac:dyDescent="0.2">
      <c r="A19" s="14"/>
      <c r="B19" s="15"/>
      <c r="C19" s="15"/>
      <c r="D19" s="16"/>
    </row>
    <row r="20" spans="1:4" hidden="1" x14ac:dyDescent="0.2">
      <c r="A20" s="14"/>
      <c r="B20" s="15"/>
      <c r="C20" s="15"/>
      <c r="D20" s="16"/>
    </row>
    <row r="21" spans="1:4" hidden="1" x14ac:dyDescent="0.2">
      <c r="A21" s="14"/>
      <c r="B21" s="15"/>
      <c r="C21" s="15"/>
      <c r="D21" s="16"/>
    </row>
    <row r="22" spans="1:4" x14ac:dyDescent="0.2">
      <c r="A22" s="4"/>
      <c r="B22" s="10"/>
      <c r="C22" s="10"/>
    </row>
    <row r="23" spans="1:4" x14ac:dyDescent="0.2">
      <c r="A23" s="20" t="s">
        <v>15</v>
      </c>
      <c r="B23" s="21">
        <f>B15-B92</f>
        <v>9669.1495200000008</v>
      </c>
      <c r="C23" s="21"/>
      <c r="D23" s="22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16</v>
      </c>
      <c r="B26" s="7"/>
      <c r="C26" s="7"/>
      <c r="D26" s="23"/>
    </row>
    <row r="27" spans="1:4" x14ac:dyDescent="0.2">
      <c r="A27" s="2" t="s">
        <v>17</v>
      </c>
      <c r="B27" s="3"/>
      <c r="C27" s="3"/>
      <c r="D27" s="24"/>
    </row>
    <row r="28" spans="1:4" x14ac:dyDescent="0.2">
      <c r="A28" s="12">
        <v>44592</v>
      </c>
      <c r="B28" s="25"/>
      <c r="C28" s="25"/>
      <c r="D28" s="25"/>
    </row>
    <row r="29" spans="1:4" x14ac:dyDescent="0.2">
      <c r="A29" s="13"/>
      <c r="B29" s="26"/>
      <c r="C29" s="26"/>
      <c r="D29" s="25"/>
    </row>
    <row r="30" spans="1:4" x14ac:dyDescent="0.2">
      <c r="A30" s="2" t="s">
        <v>18</v>
      </c>
      <c r="B30" s="25"/>
      <c r="C30" s="25"/>
      <c r="D30" s="25"/>
    </row>
    <row r="31" spans="1:4" x14ac:dyDescent="0.2">
      <c r="A31" s="27"/>
      <c r="B31" s="25"/>
      <c r="C31" s="25"/>
      <c r="D31" s="27"/>
    </row>
    <row r="32" spans="1:4" x14ac:dyDescent="0.2">
      <c r="A32" s="13"/>
      <c r="B32" s="25"/>
      <c r="C32" s="25"/>
      <c r="D32" s="25"/>
    </row>
    <row r="33" spans="1:4" ht="17" x14ac:dyDescent="0.2">
      <c r="A33" s="14" t="s">
        <v>19</v>
      </c>
      <c r="B33" s="28">
        <v>5957</v>
      </c>
      <c r="C33" s="28"/>
      <c r="D33" s="16" t="s">
        <v>117</v>
      </c>
    </row>
    <row r="34" spans="1:4" hidden="1" x14ac:dyDescent="0.2">
      <c r="A34" s="14" t="s">
        <v>21</v>
      </c>
      <c r="B34" s="28"/>
      <c r="C34" s="28"/>
      <c r="D34" s="16"/>
    </row>
    <row r="35" spans="1:4" ht="17" hidden="1" x14ac:dyDescent="0.2">
      <c r="A35" s="1" t="s">
        <v>22</v>
      </c>
      <c r="B35" s="28">
        <v>0</v>
      </c>
      <c r="C35" s="28"/>
      <c r="D35" s="16" t="s">
        <v>101</v>
      </c>
    </row>
    <row r="36" spans="1:4" hidden="1" x14ac:dyDescent="0.2">
      <c r="A36" s="14"/>
      <c r="B36" s="28"/>
      <c r="C36" s="28"/>
      <c r="D36" s="11"/>
    </row>
    <row r="37" spans="1:4" hidden="1" x14ac:dyDescent="0.2">
      <c r="A37" s="1" t="s">
        <v>23</v>
      </c>
      <c r="B37" s="28"/>
      <c r="C37" s="28"/>
      <c r="D37" s="11"/>
    </row>
    <row r="38" spans="1:4" hidden="1" x14ac:dyDescent="0.2">
      <c r="A38" s="14"/>
      <c r="B38" s="28"/>
      <c r="C38" s="28"/>
      <c r="D38" s="11"/>
    </row>
    <row r="39" spans="1:4" hidden="1" x14ac:dyDescent="0.2">
      <c r="A39" s="14" t="s">
        <v>24</v>
      </c>
      <c r="B39" s="28"/>
      <c r="C39" s="28"/>
      <c r="D39" s="16"/>
    </row>
    <row r="40" spans="1:4" hidden="1" x14ac:dyDescent="0.2">
      <c r="A40" s="14" t="s">
        <v>25</v>
      </c>
      <c r="B40" s="28"/>
      <c r="C40" s="28"/>
      <c r="D40" s="11"/>
    </row>
    <row r="41" spans="1:4" hidden="1" x14ac:dyDescent="0.2">
      <c r="A41" s="14"/>
      <c r="B41" s="28"/>
      <c r="C41" s="28"/>
      <c r="D41" s="11"/>
    </row>
    <row r="42" spans="1:4" hidden="1" x14ac:dyDescent="0.2">
      <c r="A42" s="14" t="s">
        <v>26</v>
      </c>
      <c r="B42" s="28"/>
      <c r="C42" s="28"/>
      <c r="D42" s="11"/>
    </row>
    <row r="43" spans="1:4" hidden="1" x14ac:dyDescent="0.2">
      <c r="A43" s="14" t="s">
        <v>27</v>
      </c>
      <c r="B43" s="28"/>
      <c r="C43" s="28"/>
      <c r="D43" s="16"/>
    </row>
    <row r="44" spans="1:4" hidden="1" x14ac:dyDescent="0.2">
      <c r="A44" s="14" t="s">
        <v>28</v>
      </c>
      <c r="B44" s="28"/>
      <c r="C44" s="28"/>
      <c r="D44" s="11"/>
    </row>
    <row r="45" spans="1:4" hidden="1" x14ac:dyDescent="0.2">
      <c r="A45" s="14" t="s">
        <v>29</v>
      </c>
      <c r="B45" s="28"/>
      <c r="C45" s="28"/>
      <c r="D45" s="11"/>
    </row>
    <row r="46" spans="1:4" hidden="1" x14ac:dyDescent="0.2">
      <c r="A46" s="14"/>
      <c r="B46" s="28"/>
      <c r="C46" s="28"/>
      <c r="D46" s="11"/>
    </row>
    <row r="47" spans="1:4" hidden="1" x14ac:dyDescent="0.2">
      <c r="A47" s="14" t="s">
        <v>30</v>
      </c>
      <c r="B47" s="28"/>
      <c r="C47" s="28"/>
      <c r="D47" s="16"/>
    </row>
    <row r="48" spans="1:4" hidden="1" x14ac:dyDescent="0.2">
      <c r="A48" s="14" t="s">
        <v>31</v>
      </c>
      <c r="B48" s="28"/>
      <c r="C48" s="28"/>
      <c r="D48" s="11"/>
    </row>
    <row r="49" spans="1:4" hidden="1" x14ac:dyDescent="0.2">
      <c r="A49" s="14" t="s">
        <v>32</v>
      </c>
      <c r="B49" s="28"/>
      <c r="C49" s="28"/>
      <c r="D49" s="16"/>
    </row>
    <row r="50" spans="1:4" hidden="1" x14ac:dyDescent="0.2">
      <c r="A50" s="14" t="s">
        <v>33</v>
      </c>
      <c r="B50" s="28"/>
      <c r="C50" s="28"/>
      <c r="D50" s="16"/>
    </row>
    <row r="51" spans="1:4" hidden="1" x14ac:dyDescent="0.2">
      <c r="A51" s="14"/>
      <c r="B51" s="28"/>
      <c r="C51" s="28"/>
      <c r="D51" s="11"/>
    </row>
    <row r="52" spans="1:4" ht="17" hidden="1" x14ac:dyDescent="0.2">
      <c r="A52" s="14" t="s">
        <v>34</v>
      </c>
      <c r="B52" s="28">
        <v>0</v>
      </c>
      <c r="C52" s="28"/>
      <c r="D52" s="16" t="s">
        <v>118</v>
      </c>
    </row>
    <row r="53" spans="1:4" hidden="1" x14ac:dyDescent="0.2">
      <c r="A53" s="14"/>
      <c r="B53" s="28"/>
      <c r="C53" s="28"/>
      <c r="D53" s="11"/>
    </row>
    <row r="54" spans="1:4" hidden="1" x14ac:dyDescent="0.2">
      <c r="A54" s="14" t="s">
        <v>35</v>
      </c>
      <c r="B54" s="28">
        <f>SUM(B39:B52)</f>
        <v>0</v>
      </c>
      <c r="C54" s="28"/>
      <c r="D54" s="11"/>
    </row>
    <row r="55" spans="1:4" hidden="1" x14ac:dyDescent="0.2">
      <c r="A55" s="29"/>
      <c r="B55" s="30"/>
      <c r="C55" s="30"/>
      <c r="D55" s="31"/>
    </row>
    <row r="56" spans="1:4" hidden="1" x14ac:dyDescent="0.2">
      <c r="A56" s="32" t="s">
        <v>16</v>
      </c>
      <c r="B56" s="33">
        <f>B35+B54</f>
        <v>0</v>
      </c>
      <c r="C56" s="33"/>
      <c r="D56" s="34"/>
    </row>
    <row r="57" spans="1:4" x14ac:dyDescent="0.2">
      <c r="B57" s="10"/>
      <c r="C57" s="10"/>
      <c r="D57" s="11"/>
    </row>
    <row r="58" spans="1:4" x14ac:dyDescent="0.2">
      <c r="B58" s="3"/>
      <c r="C58" s="3"/>
      <c r="D58" s="10"/>
    </row>
    <row r="59" spans="1:4" x14ac:dyDescent="0.2">
      <c r="A59" s="35" t="s">
        <v>36</v>
      </c>
      <c r="B59" s="36">
        <f>ROUND((B23/B33),1)</f>
        <v>1.6</v>
      </c>
      <c r="C59" s="45"/>
      <c r="D59" s="10"/>
    </row>
    <row r="60" spans="1:4" x14ac:dyDescent="0.2">
      <c r="A60" s="35" t="s">
        <v>37</v>
      </c>
      <c r="B60" s="47" t="s">
        <v>72</v>
      </c>
      <c r="C60" s="45"/>
      <c r="D60" s="10"/>
    </row>
    <row r="61" spans="1:4" x14ac:dyDescent="0.2">
      <c r="A61" s="35" t="s">
        <v>38</v>
      </c>
      <c r="B61" s="47" t="s">
        <v>72</v>
      </c>
      <c r="C61" s="45"/>
      <c r="D61" s="10"/>
    </row>
    <row r="64" spans="1:4" x14ac:dyDescent="0.2">
      <c r="A64" s="7" t="s">
        <v>39</v>
      </c>
      <c r="B64" s="8"/>
      <c r="C64" s="8"/>
      <c r="D64" s="9"/>
    </row>
    <row r="65" spans="1:4" x14ac:dyDescent="0.2">
      <c r="D65" s="10"/>
    </row>
    <row r="66" spans="1:4" x14ac:dyDescent="0.2">
      <c r="A66" s="14" t="s">
        <v>119</v>
      </c>
    </row>
    <row r="67" spans="1:4" x14ac:dyDescent="0.2">
      <c r="A67" s="14" t="s">
        <v>120</v>
      </c>
    </row>
    <row r="68" spans="1:4" x14ac:dyDescent="0.2">
      <c r="A68" t="s">
        <v>209</v>
      </c>
    </row>
    <row r="69" spans="1:4" x14ac:dyDescent="0.2">
      <c r="D69" s="11"/>
    </row>
    <row r="70" spans="1:4" x14ac:dyDescent="0.2">
      <c r="A70" s="37"/>
      <c r="B70" s="37"/>
      <c r="C70" s="37"/>
      <c r="D70" s="9"/>
    </row>
    <row r="71" spans="1:4" x14ac:dyDescent="0.2">
      <c r="D71" s="38"/>
    </row>
    <row r="72" spans="1:4" x14ac:dyDescent="0.2">
      <c r="D72" s="38"/>
    </row>
    <row r="73" spans="1:4" hidden="1" x14ac:dyDescent="0.2">
      <c r="B73" s="3" t="s">
        <v>3</v>
      </c>
      <c r="C73" s="3"/>
    </row>
    <row r="74" spans="1:4" hidden="1" x14ac:dyDescent="0.2">
      <c r="B74" s="3"/>
      <c r="C74" s="3"/>
    </row>
    <row r="75" spans="1:4" hidden="1" x14ac:dyDescent="0.2">
      <c r="B75" s="5" t="s">
        <v>5</v>
      </c>
      <c r="C75" s="5"/>
    </row>
    <row r="76" spans="1:4" hidden="1" x14ac:dyDescent="0.2">
      <c r="B76" s="5"/>
      <c r="C76" s="5"/>
    </row>
    <row r="77" spans="1:4" hidden="1" x14ac:dyDescent="0.2">
      <c r="B77" s="39" t="s">
        <v>121</v>
      </c>
      <c r="C77" s="39"/>
    </row>
    <row r="78" spans="1:4" hidden="1" x14ac:dyDescent="0.2">
      <c r="A78" s="2" t="s">
        <v>18</v>
      </c>
      <c r="B78" s="5"/>
      <c r="C78" s="5"/>
    </row>
    <row r="79" spans="1:4" hidden="1" x14ac:dyDescent="0.2">
      <c r="A79" s="40"/>
      <c r="B79" s="5"/>
      <c r="C79" s="5"/>
    </row>
    <row r="80" spans="1:4" hidden="1" x14ac:dyDescent="0.2"/>
    <row r="81" spans="1:10" ht="17" hidden="1" x14ac:dyDescent="0.2">
      <c r="A81" s="14" t="s">
        <v>65</v>
      </c>
      <c r="B81" s="15">
        <v>0</v>
      </c>
      <c r="C81" s="15"/>
      <c r="D81" s="16" t="s">
        <v>118</v>
      </c>
    </row>
    <row r="82" spans="1:10" hidden="1" x14ac:dyDescent="0.2">
      <c r="A82" s="14" t="s">
        <v>44</v>
      </c>
      <c r="B82" s="15"/>
      <c r="C82" s="15"/>
      <c r="D82" s="16"/>
    </row>
    <row r="83" spans="1:10" hidden="1" x14ac:dyDescent="0.2">
      <c r="A83" t="s">
        <v>45</v>
      </c>
      <c r="B83" s="30"/>
      <c r="C83" s="93"/>
      <c r="D83" s="16"/>
    </row>
    <row r="84" spans="1:10" hidden="1" x14ac:dyDescent="0.2">
      <c r="A84" s="2" t="s">
        <v>122</v>
      </c>
      <c r="B84" s="41">
        <f>SUM(B81:B83)</f>
        <v>0</v>
      </c>
      <c r="C84" s="41"/>
    </row>
    <row r="87" spans="1:10" x14ac:dyDescent="0.2">
      <c r="A87" s="42" t="s">
        <v>46</v>
      </c>
    </row>
    <row r="91" spans="1:10" x14ac:dyDescent="0.2">
      <c r="F91" s="16"/>
      <c r="G91" s="16"/>
      <c r="H91" s="16"/>
      <c r="I91" s="16"/>
      <c r="J91" s="16"/>
    </row>
  </sheetData>
  <sheetProtection algorithmName="SHA-512" hashValue="Atpv9xHf0yyNbeMnoXd6/1LCZq1lrGoPb4X0PpUOucNivWlLP4K1LieeeGzudh6s/7C5BlifTWIySpGgUVcpHA==" saltValue="606G9Val8nx0nlemySHgPw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122B7-F6F7-2941-8731-E545E73DBF61}">
  <sheetPr>
    <pageSetUpPr fitToPage="1"/>
  </sheetPr>
  <dimension ref="A1:J10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123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124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45127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125</v>
      </c>
      <c r="B11" s="10"/>
      <c r="C11" s="10"/>
      <c r="D11" s="11"/>
    </row>
    <row r="12" spans="1:4" ht="17" x14ac:dyDescent="0.2">
      <c r="A12" s="27">
        <v>0.86919999999999997</v>
      </c>
      <c r="B12" s="10"/>
      <c r="C12" s="10"/>
      <c r="D12" s="16" t="s">
        <v>126</v>
      </c>
    </row>
    <row r="13" spans="1:4" x14ac:dyDescent="0.2">
      <c r="A13" s="13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34" x14ac:dyDescent="0.2">
      <c r="A15" s="14" t="s">
        <v>127</v>
      </c>
      <c r="B15" s="15">
        <f>C15*A12</f>
        <v>18835.563999999998</v>
      </c>
      <c r="C15" s="15">
        <f>20893+777</f>
        <v>21670</v>
      </c>
      <c r="D15" s="16" t="s">
        <v>128</v>
      </c>
    </row>
    <row r="16" spans="1:4" x14ac:dyDescent="0.2">
      <c r="A16" s="14"/>
      <c r="B16" s="15"/>
      <c r="C16" s="15"/>
      <c r="D16" s="16"/>
    </row>
    <row r="17" spans="1:4" ht="34" x14ac:dyDescent="0.2">
      <c r="A17" s="14" t="s">
        <v>129</v>
      </c>
      <c r="B17" s="15">
        <f>C17*A12</f>
        <v>3173.4492</v>
      </c>
      <c r="C17" s="15">
        <v>3651</v>
      </c>
      <c r="D17" s="16" t="s">
        <v>130</v>
      </c>
    </row>
    <row r="18" spans="1:4" x14ac:dyDescent="0.2">
      <c r="A18" s="14"/>
      <c r="B18" s="15"/>
      <c r="C18" s="15"/>
      <c r="D18" s="16"/>
    </row>
    <row r="19" spans="1:4" ht="34" x14ac:dyDescent="0.2">
      <c r="A19" s="14" t="s">
        <v>131</v>
      </c>
      <c r="B19" s="15">
        <f>C19*A12</f>
        <v>2780.5708</v>
      </c>
      <c r="C19" s="15">
        <v>3199</v>
      </c>
      <c r="D19" s="16" t="s">
        <v>130</v>
      </c>
    </row>
    <row r="20" spans="1:4" x14ac:dyDescent="0.2">
      <c r="A20" s="14"/>
      <c r="B20" s="15"/>
      <c r="C20" s="15"/>
      <c r="D20" s="16"/>
    </row>
    <row r="21" spans="1:4" ht="34" x14ac:dyDescent="0.2">
      <c r="A21" s="14" t="s">
        <v>132</v>
      </c>
      <c r="B21" s="17">
        <f>C21*A12</f>
        <v>19243.218799999999</v>
      </c>
      <c r="C21" s="17">
        <v>22139</v>
      </c>
      <c r="D21" s="16" t="s">
        <v>130</v>
      </c>
    </row>
    <row r="22" spans="1:4" x14ac:dyDescent="0.2">
      <c r="A22" s="14"/>
      <c r="B22" s="15"/>
      <c r="C22" s="15"/>
      <c r="D22" s="16"/>
    </row>
    <row r="23" spans="1:4" x14ac:dyDescent="0.2">
      <c r="A23" s="1" t="s">
        <v>11</v>
      </c>
      <c r="B23" s="94">
        <f>SUM(B15:B21)</f>
        <v>44032.802799999998</v>
      </c>
      <c r="C23" s="94">
        <f>SUM(C15:C21)</f>
        <v>50659</v>
      </c>
      <c r="D23" s="16"/>
    </row>
    <row r="24" spans="1:4" x14ac:dyDescent="0.2">
      <c r="A24" s="14"/>
      <c r="B24" s="15"/>
      <c r="C24" s="15"/>
      <c r="D24" s="16"/>
    </row>
    <row r="25" spans="1:4" x14ac:dyDescent="0.2">
      <c r="A25" s="14"/>
      <c r="B25" s="15"/>
      <c r="C25" s="15"/>
      <c r="D25" s="16"/>
    </row>
    <row r="26" spans="1:4" x14ac:dyDescent="0.2">
      <c r="A26" s="1" t="s">
        <v>133</v>
      </c>
      <c r="B26" s="15"/>
      <c r="C26" s="15"/>
      <c r="D26" s="16"/>
    </row>
    <row r="27" spans="1:4" ht="34" x14ac:dyDescent="0.2">
      <c r="A27" s="95">
        <v>0.65</v>
      </c>
      <c r="B27" s="15"/>
      <c r="C27" s="15"/>
      <c r="D27" s="16" t="s">
        <v>130</v>
      </c>
    </row>
    <row r="28" spans="1:4" x14ac:dyDescent="0.2">
      <c r="A28" s="14"/>
      <c r="B28" s="15"/>
      <c r="C28" s="15"/>
      <c r="D28" s="16"/>
    </row>
    <row r="29" spans="1:4" x14ac:dyDescent="0.2">
      <c r="A29" s="14"/>
      <c r="B29" s="15"/>
      <c r="C29" s="15"/>
      <c r="D29" s="16"/>
    </row>
    <row r="30" spans="1:4" x14ac:dyDescent="0.2">
      <c r="A30" s="19" t="s">
        <v>12</v>
      </c>
      <c r="B30" s="15"/>
      <c r="C30" s="15"/>
      <c r="D30" s="16"/>
    </row>
    <row r="31" spans="1:4" x14ac:dyDescent="0.2">
      <c r="A31" s="14"/>
      <c r="B31" s="15"/>
      <c r="C31" s="15"/>
      <c r="D31" s="16"/>
    </row>
    <row r="32" spans="1:4" ht="34" x14ac:dyDescent="0.2">
      <c r="A32" s="14" t="s">
        <v>13</v>
      </c>
      <c r="B32" s="15">
        <f>-B98</f>
        <v>-5395.9935999999998</v>
      </c>
      <c r="C32" s="15"/>
      <c r="D32" s="16" t="s">
        <v>130</v>
      </c>
    </row>
    <row r="33" spans="1:4" x14ac:dyDescent="0.2">
      <c r="A33" s="14"/>
      <c r="B33" s="15"/>
      <c r="C33" s="15"/>
      <c r="D33" s="16"/>
    </row>
    <row r="34" spans="1:4" x14ac:dyDescent="0.2">
      <c r="A34" s="4"/>
      <c r="B34" s="10"/>
      <c r="C34" s="10"/>
    </row>
    <row r="35" spans="1:4" x14ac:dyDescent="0.2">
      <c r="A35" s="20" t="s">
        <v>15</v>
      </c>
      <c r="B35" s="21">
        <f>B23-B98</f>
        <v>38636.809199999996</v>
      </c>
      <c r="C35" s="21"/>
      <c r="D35" s="22"/>
    </row>
    <row r="36" spans="1:4" x14ac:dyDescent="0.2">
      <c r="A36" s="2"/>
    </row>
    <row r="37" spans="1:4" x14ac:dyDescent="0.2">
      <c r="A37" s="2"/>
    </row>
    <row r="38" spans="1:4" x14ac:dyDescent="0.2">
      <c r="A38" s="7" t="s">
        <v>16</v>
      </c>
      <c r="B38" s="7"/>
      <c r="C38" s="7"/>
      <c r="D38" s="23"/>
    </row>
    <row r="39" spans="1:4" x14ac:dyDescent="0.2">
      <c r="A39" s="2" t="s">
        <v>17</v>
      </c>
      <c r="B39" s="3"/>
      <c r="C39" s="3"/>
      <c r="D39" s="24"/>
    </row>
    <row r="40" spans="1:4" x14ac:dyDescent="0.2">
      <c r="A40" s="12">
        <v>44926</v>
      </c>
      <c r="B40" s="25"/>
      <c r="C40" s="25"/>
      <c r="D40" s="25"/>
    </row>
    <row r="41" spans="1:4" x14ac:dyDescent="0.2">
      <c r="A41" s="13"/>
      <c r="B41" s="26"/>
      <c r="C41" s="26"/>
      <c r="D41" s="25"/>
    </row>
    <row r="42" spans="1:4" x14ac:dyDescent="0.2">
      <c r="A42" s="2" t="s">
        <v>125</v>
      </c>
      <c r="B42" s="25"/>
      <c r="C42" s="25"/>
      <c r="D42" s="25"/>
    </row>
    <row r="43" spans="1:4" x14ac:dyDescent="0.2">
      <c r="A43" s="27">
        <f>A12</f>
        <v>0.86919999999999997</v>
      </c>
      <c r="B43" s="25"/>
      <c r="C43" s="25"/>
      <c r="D43" s="27" t="s">
        <v>134</v>
      </c>
    </row>
    <row r="44" spans="1:4" x14ac:dyDescent="0.2">
      <c r="A44" s="13"/>
      <c r="B44" s="25"/>
      <c r="C44" s="25"/>
      <c r="D44" s="25"/>
    </row>
    <row r="45" spans="1:4" ht="17" x14ac:dyDescent="0.2">
      <c r="A45" s="14" t="s">
        <v>19</v>
      </c>
      <c r="B45" s="28">
        <f>C45*A43</f>
        <v>7040.5199999999995</v>
      </c>
      <c r="C45" s="28">
        <v>8100</v>
      </c>
      <c r="D45" s="16" t="s">
        <v>135</v>
      </c>
    </row>
    <row r="46" spans="1:4" x14ac:dyDescent="0.2">
      <c r="A46" s="14" t="s">
        <v>21</v>
      </c>
      <c r="B46" s="96"/>
      <c r="C46" s="28"/>
      <c r="D46" s="16"/>
    </row>
    <row r="47" spans="1:4" x14ac:dyDescent="0.2">
      <c r="A47" s="1" t="s">
        <v>22</v>
      </c>
      <c r="B47" s="96"/>
      <c r="C47" s="28"/>
      <c r="D47" s="16"/>
    </row>
    <row r="48" spans="1:4" x14ac:dyDescent="0.2">
      <c r="A48" s="14"/>
      <c r="B48" s="96"/>
      <c r="C48" s="28"/>
      <c r="D48" s="11"/>
    </row>
    <row r="49" spans="1:4" x14ac:dyDescent="0.2">
      <c r="A49" s="1" t="s">
        <v>23</v>
      </c>
      <c r="B49" s="96"/>
      <c r="C49" s="28"/>
      <c r="D49" s="11"/>
    </row>
    <row r="50" spans="1:4" x14ac:dyDescent="0.2">
      <c r="A50" s="14"/>
      <c r="B50" s="96"/>
      <c r="C50" s="28"/>
      <c r="D50" s="11"/>
    </row>
    <row r="51" spans="1:4" x14ac:dyDescent="0.2">
      <c r="A51" s="14" t="s">
        <v>24</v>
      </c>
      <c r="B51" s="96"/>
      <c r="C51" s="28"/>
      <c r="D51" s="16"/>
    </row>
    <row r="52" spans="1:4" x14ac:dyDescent="0.2">
      <c r="A52" s="14" t="s">
        <v>25</v>
      </c>
      <c r="B52" s="96"/>
      <c r="C52" s="28"/>
      <c r="D52" s="11"/>
    </row>
    <row r="53" spans="1:4" x14ac:dyDescent="0.2">
      <c r="A53" s="14"/>
      <c r="B53" s="96"/>
      <c r="C53" s="28"/>
      <c r="D53" s="11"/>
    </row>
    <row r="54" spans="1:4" x14ac:dyDescent="0.2">
      <c r="A54" s="14" t="s">
        <v>26</v>
      </c>
      <c r="B54" s="96"/>
      <c r="C54" s="28"/>
      <c r="D54" s="11"/>
    </row>
    <row r="55" spans="1:4" x14ac:dyDescent="0.2">
      <c r="A55" s="14" t="s">
        <v>27</v>
      </c>
      <c r="B55" s="96"/>
      <c r="C55" s="28"/>
      <c r="D55" s="16"/>
    </row>
    <row r="56" spans="1:4" x14ac:dyDescent="0.2">
      <c r="A56" s="14" t="s">
        <v>28</v>
      </c>
      <c r="B56" s="96"/>
      <c r="C56" s="28"/>
      <c r="D56" s="11"/>
    </row>
    <row r="57" spans="1:4" x14ac:dyDescent="0.2">
      <c r="A57" s="14" t="s">
        <v>29</v>
      </c>
      <c r="B57" s="96"/>
      <c r="C57" s="28"/>
      <c r="D57" s="11"/>
    </row>
    <row r="58" spans="1:4" x14ac:dyDescent="0.2">
      <c r="A58" s="14"/>
      <c r="B58" s="96"/>
      <c r="C58" s="28"/>
      <c r="D58" s="11"/>
    </row>
    <row r="59" spans="1:4" x14ac:dyDescent="0.2">
      <c r="A59" s="14" t="s">
        <v>30</v>
      </c>
      <c r="B59" s="96"/>
      <c r="C59" s="28"/>
      <c r="D59" s="16"/>
    </row>
    <row r="60" spans="1:4" x14ac:dyDescent="0.2">
      <c r="A60" s="14" t="s">
        <v>31</v>
      </c>
      <c r="B60" s="96"/>
      <c r="C60" s="28"/>
      <c r="D60" s="11"/>
    </row>
    <row r="61" spans="1:4" x14ac:dyDescent="0.2">
      <c r="A61" s="14" t="s">
        <v>32</v>
      </c>
      <c r="B61" s="96"/>
      <c r="C61" s="28"/>
      <c r="D61" s="16"/>
    </row>
    <row r="62" spans="1:4" x14ac:dyDescent="0.2">
      <c r="A62" s="14" t="s">
        <v>33</v>
      </c>
      <c r="B62" s="96"/>
      <c r="C62" s="28"/>
      <c r="D62" s="16"/>
    </row>
    <row r="63" spans="1:4" x14ac:dyDescent="0.2">
      <c r="A63" s="14"/>
      <c r="B63" s="96"/>
      <c r="C63" s="28"/>
      <c r="D63" s="11"/>
    </row>
    <row r="64" spans="1:4" x14ac:dyDescent="0.2">
      <c r="A64" s="14" t="s">
        <v>34</v>
      </c>
      <c r="B64" s="96"/>
      <c r="C64" s="28"/>
      <c r="D64" s="16"/>
    </row>
    <row r="65" spans="1:4" x14ac:dyDescent="0.2">
      <c r="A65" s="14"/>
      <c r="B65" s="96"/>
      <c r="C65" s="28"/>
      <c r="D65" s="11"/>
    </row>
    <row r="66" spans="1:4" x14ac:dyDescent="0.2">
      <c r="A66" s="14" t="s">
        <v>35</v>
      </c>
      <c r="B66" s="96"/>
      <c r="C66" s="28"/>
      <c r="D66" s="11"/>
    </row>
    <row r="67" spans="1:4" x14ac:dyDescent="0.2">
      <c r="A67" s="29"/>
      <c r="B67" s="30"/>
      <c r="C67" s="30"/>
      <c r="D67" s="31"/>
    </row>
    <row r="68" spans="1:4" ht="17" x14ac:dyDescent="0.2">
      <c r="A68" s="32" t="s">
        <v>16</v>
      </c>
      <c r="B68" s="33">
        <f>C68*A43</f>
        <v>1216.8799999999999</v>
      </c>
      <c r="C68" s="33">
        <v>1400</v>
      </c>
      <c r="D68" s="46" t="s">
        <v>135</v>
      </c>
    </row>
    <row r="69" spans="1:4" x14ac:dyDescent="0.2">
      <c r="B69" s="10"/>
      <c r="C69" s="10"/>
      <c r="D69" s="11"/>
    </row>
    <row r="70" spans="1:4" x14ac:dyDescent="0.2">
      <c r="B70" s="3"/>
      <c r="C70" s="3"/>
      <c r="D70" s="10"/>
    </row>
    <row r="71" spans="1:4" x14ac:dyDescent="0.2">
      <c r="A71" s="35" t="s">
        <v>36</v>
      </c>
      <c r="B71" s="36">
        <f>ROUND((B35/B45),1)</f>
        <v>5.5</v>
      </c>
      <c r="C71" s="45"/>
      <c r="D71" s="10"/>
    </row>
    <row r="72" spans="1:4" x14ac:dyDescent="0.2">
      <c r="A72" s="35" t="s">
        <v>37</v>
      </c>
      <c r="B72" s="47" t="s">
        <v>72</v>
      </c>
      <c r="C72" s="45"/>
      <c r="D72" s="10"/>
    </row>
    <row r="73" spans="1:4" x14ac:dyDescent="0.2">
      <c r="A73" s="35" t="s">
        <v>38</v>
      </c>
      <c r="B73" s="36">
        <f>ROUND((B35/B68),1)</f>
        <v>31.8</v>
      </c>
      <c r="C73" s="45"/>
      <c r="D73" s="10"/>
    </row>
    <row r="76" spans="1:4" x14ac:dyDescent="0.2">
      <c r="A76" s="7" t="s">
        <v>39</v>
      </c>
      <c r="B76" s="8"/>
      <c r="C76" s="8"/>
      <c r="D76" s="9"/>
    </row>
    <row r="77" spans="1:4" x14ac:dyDescent="0.2">
      <c r="D77" s="10"/>
    </row>
    <row r="78" spans="1:4" x14ac:dyDescent="0.2">
      <c r="A78" t="s">
        <v>136</v>
      </c>
    </row>
    <row r="79" spans="1:4" x14ac:dyDescent="0.2">
      <c r="A79" s="14" t="s">
        <v>137</v>
      </c>
    </row>
    <row r="80" spans="1:4" x14ac:dyDescent="0.2">
      <c r="A80" s="14" t="s">
        <v>138</v>
      </c>
    </row>
    <row r="81" spans="1:4" x14ac:dyDescent="0.2">
      <c r="A81" t="s">
        <v>139</v>
      </c>
      <c r="D81" s="11"/>
    </row>
    <row r="82" spans="1:4" x14ac:dyDescent="0.2">
      <c r="A82" t="s">
        <v>140</v>
      </c>
      <c r="D82" s="11"/>
    </row>
    <row r="83" spans="1:4" x14ac:dyDescent="0.2">
      <c r="D83" s="11"/>
    </row>
    <row r="84" spans="1:4" x14ac:dyDescent="0.2">
      <c r="A84" s="37"/>
      <c r="B84" s="37"/>
      <c r="C84" s="37"/>
      <c r="D84" s="9"/>
    </row>
    <row r="85" spans="1:4" x14ac:dyDescent="0.2">
      <c r="D85" s="38"/>
    </row>
    <row r="86" spans="1:4" x14ac:dyDescent="0.2">
      <c r="D86" s="38"/>
    </row>
    <row r="87" spans="1:4" x14ac:dyDescent="0.2">
      <c r="B87" s="3" t="s">
        <v>3</v>
      </c>
      <c r="C87" s="3" t="s">
        <v>124</v>
      </c>
    </row>
    <row r="88" spans="1:4" x14ac:dyDescent="0.2">
      <c r="B88" s="3"/>
      <c r="C88" s="3"/>
    </row>
    <row r="89" spans="1:4" x14ac:dyDescent="0.2">
      <c r="B89" s="5" t="s">
        <v>5</v>
      </c>
      <c r="C89" s="5" t="s">
        <v>5</v>
      </c>
    </row>
    <row r="90" spans="1:4" x14ac:dyDescent="0.2">
      <c r="B90" s="5"/>
      <c r="C90" s="5"/>
    </row>
    <row r="91" spans="1:4" x14ac:dyDescent="0.2">
      <c r="B91" s="39">
        <v>45127</v>
      </c>
      <c r="C91" s="39">
        <v>45127</v>
      </c>
    </row>
    <row r="92" spans="1:4" x14ac:dyDescent="0.2">
      <c r="A92" s="2" t="s">
        <v>125</v>
      </c>
      <c r="B92" s="5"/>
      <c r="C92" s="5"/>
    </row>
    <row r="93" spans="1:4" x14ac:dyDescent="0.2">
      <c r="A93" s="40">
        <f>A12</f>
        <v>0.86919999999999997</v>
      </c>
      <c r="B93" s="5"/>
      <c r="C93" s="5"/>
    </row>
    <row r="95" spans="1:4" ht="34" x14ac:dyDescent="0.2">
      <c r="A95" s="14" t="s">
        <v>65</v>
      </c>
      <c r="B95" s="15">
        <f>C95*A93</f>
        <v>5395.9935999999998</v>
      </c>
      <c r="C95" s="15">
        <v>6208</v>
      </c>
      <c r="D95" s="16" t="s">
        <v>130</v>
      </c>
    </row>
    <row r="96" spans="1:4" x14ac:dyDescent="0.2">
      <c r="A96" s="14" t="s">
        <v>44</v>
      </c>
      <c r="B96" s="15"/>
      <c r="C96" s="15"/>
      <c r="D96" s="16"/>
    </row>
    <row r="97" spans="1:10" x14ac:dyDescent="0.2">
      <c r="A97" t="s">
        <v>45</v>
      </c>
      <c r="B97" s="30"/>
      <c r="C97" s="30"/>
      <c r="D97" s="16"/>
    </row>
    <row r="98" spans="1:10" x14ac:dyDescent="0.2">
      <c r="A98" s="2" t="s">
        <v>13</v>
      </c>
      <c r="B98" s="41">
        <f>SUM(B95:B97)</f>
        <v>5395.9935999999998</v>
      </c>
      <c r="C98" s="41">
        <f>SUM(C95:C97)</f>
        <v>6208</v>
      </c>
    </row>
    <row r="101" spans="1:10" x14ac:dyDescent="0.2">
      <c r="A101" s="42" t="s">
        <v>46</v>
      </c>
    </row>
    <row r="105" spans="1:10" x14ac:dyDescent="0.2">
      <c r="F105" s="16"/>
      <c r="G105" s="16"/>
      <c r="H105" s="16"/>
      <c r="I105" s="16"/>
      <c r="J105" s="16"/>
    </row>
  </sheetData>
  <sheetProtection algorithmName="SHA-512" hashValue="0Z+IWR03wi6KiiEgDuIS9b7jBHORoblouVqBovQAlmmbk0+yQgYxBcXkorqU9EPKuvv7h1tjddOPv/VyXIAgbQ==" saltValue="nitAmUYQFw2m/zbX5b3/+A==" spinCount="100000" sheet="1" objects="1" scenarios="1"/>
  <pageMargins left="0.7" right="0.7" top="0.75" bottom="0.75" header="0.3" footer="0.3"/>
  <pageSetup paperSize="9" scale="44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A6ABE-5FF7-9E4A-BFBD-2D85D268A526}">
  <sheetPr>
    <pageSetUpPr fitToPage="1"/>
  </sheetPr>
  <dimension ref="A1:L11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31.33203125" customWidth="1"/>
    <col min="5" max="6" width="10.83203125" customWidth="1"/>
    <col min="7" max="8" width="11.6640625" bestFit="1" customWidth="1"/>
    <col min="9" max="9" width="10.83203125" customWidth="1"/>
  </cols>
  <sheetData>
    <row r="1" spans="1:3" x14ac:dyDescent="0.2">
      <c r="A1" s="1" t="s">
        <v>0</v>
      </c>
      <c r="B1" s="1" t="s">
        <v>141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45138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50</v>
      </c>
      <c r="B12" s="15">
        <v>33000</v>
      </c>
      <c r="C12" s="16" t="s">
        <v>142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9" t="s">
        <v>12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15</v>
      </c>
      <c r="B20" s="21">
        <f>B12-B98</f>
        <v>33000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16</v>
      </c>
      <c r="B23" s="7"/>
      <c r="C23" s="23"/>
    </row>
    <row r="24" spans="1:3" x14ac:dyDescent="0.2">
      <c r="A24" s="2" t="s">
        <v>17</v>
      </c>
      <c r="B24" s="3"/>
      <c r="C24" s="24"/>
    </row>
    <row r="25" spans="1:3" x14ac:dyDescent="0.2">
      <c r="A25" s="12">
        <v>44926</v>
      </c>
      <c r="B25" s="25"/>
      <c r="C25" s="25"/>
    </row>
    <row r="26" spans="1:3" x14ac:dyDescent="0.2">
      <c r="A26" s="13"/>
      <c r="B26" s="26"/>
      <c r="C26" s="25"/>
    </row>
    <row r="27" spans="1:3" x14ac:dyDescent="0.2">
      <c r="A27" s="2" t="s">
        <v>18</v>
      </c>
      <c r="B27" s="25"/>
      <c r="C27" s="25"/>
    </row>
    <row r="28" spans="1:3" x14ac:dyDescent="0.2">
      <c r="A28" s="27"/>
      <c r="B28" s="25"/>
      <c r="C28" s="27"/>
    </row>
    <row r="29" spans="1:3" x14ac:dyDescent="0.2">
      <c r="A29" s="13"/>
      <c r="B29" s="25"/>
      <c r="C29" s="25"/>
    </row>
    <row r="30" spans="1:3" ht="34" x14ac:dyDescent="0.2">
      <c r="A30" s="14" t="s">
        <v>19</v>
      </c>
      <c r="B30" s="28">
        <v>35000</v>
      </c>
      <c r="C30" s="16" t="s">
        <v>143</v>
      </c>
    </row>
    <row r="31" spans="1:3" x14ac:dyDescent="0.2">
      <c r="A31" s="14" t="s">
        <v>21</v>
      </c>
      <c r="B31" s="28"/>
      <c r="C31" s="16"/>
    </row>
    <row r="32" spans="1:3" x14ac:dyDescent="0.2">
      <c r="A32" s="1" t="s">
        <v>22</v>
      </c>
      <c r="B32" s="28"/>
    </row>
    <row r="33" spans="1:3" ht="17" x14ac:dyDescent="0.2">
      <c r="A33" s="1" t="s">
        <v>107</v>
      </c>
      <c r="B33" s="28">
        <v>3000</v>
      </c>
      <c r="C33" s="16" t="s">
        <v>144</v>
      </c>
    </row>
    <row r="34" spans="1:3" hidden="1" x14ac:dyDescent="0.2">
      <c r="A34" s="1"/>
      <c r="B34" s="28"/>
      <c r="C34" s="11"/>
    </row>
    <row r="35" spans="1:3" hidden="1" x14ac:dyDescent="0.2">
      <c r="A35" s="1" t="s">
        <v>23</v>
      </c>
      <c r="B35" s="28"/>
      <c r="C35" s="11"/>
    </row>
    <row r="36" spans="1:3" hidden="1" x14ac:dyDescent="0.2">
      <c r="A36" s="14"/>
      <c r="B36" s="28"/>
      <c r="C36" s="11"/>
    </row>
    <row r="37" spans="1:3" hidden="1" x14ac:dyDescent="0.2">
      <c r="A37" s="14" t="s">
        <v>24</v>
      </c>
      <c r="B37" s="28"/>
      <c r="C37" s="16"/>
    </row>
    <row r="38" spans="1:3" ht="34" hidden="1" x14ac:dyDescent="0.2">
      <c r="A38" s="14" t="s">
        <v>206</v>
      </c>
      <c r="B38" s="28"/>
      <c r="C38" s="16" t="s">
        <v>207</v>
      </c>
    </row>
    <row r="39" spans="1:3" ht="34" hidden="1" x14ac:dyDescent="0.2">
      <c r="A39" s="14" t="s">
        <v>25</v>
      </c>
      <c r="B39" s="28"/>
      <c r="C39" s="16" t="s">
        <v>208</v>
      </c>
    </row>
    <row r="40" spans="1:3" hidden="1" x14ac:dyDescent="0.2">
      <c r="A40" s="14"/>
      <c r="B40" s="28"/>
      <c r="C40" s="11"/>
    </row>
    <row r="41" spans="1:3" hidden="1" x14ac:dyDescent="0.2">
      <c r="A41" s="14" t="s">
        <v>26</v>
      </c>
      <c r="B41" s="28"/>
      <c r="C41" s="11"/>
    </row>
    <row r="42" spans="1:3" hidden="1" x14ac:dyDescent="0.2">
      <c r="A42" s="14" t="s">
        <v>27</v>
      </c>
      <c r="B42" s="28"/>
      <c r="C42" s="16"/>
    </row>
    <row r="43" spans="1:3" hidden="1" x14ac:dyDescent="0.2">
      <c r="A43" s="14" t="s">
        <v>28</v>
      </c>
      <c r="B43" s="28"/>
      <c r="C43" s="11"/>
    </row>
    <row r="44" spans="1:3" hidden="1" x14ac:dyDescent="0.2">
      <c r="A44" s="14" t="s">
        <v>29</v>
      </c>
      <c r="B44" s="28"/>
      <c r="C44" s="11"/>
    </row>
    <row r="45" spans="1:3" hidden="1" x14ac:dyDescent="0.2">
      <c r="A45" s="14"/>
      <c r="B45" s="28"/>
      <c r="C45" s="11"/>
    </row>
    <row r="46" spans="1:3" hidden="1" x14ac:dyDescent="0.2">
      <c r="A46" s="14" t="s">
        <v>30</v>
      </c>
      <c r="B46" s="28"/>
      <c r="C46" s="16"/>
    </row>
    <row r="47" spans="1:3" hidden="1" x14ac:dyDescent="0.2">
      <c r="A47" s="14" t="s">
        <v>31</v>
      </c>
      <c r="B47" s="28"/>
      <c r="C47" s="11"/>
    </row>
    <row r="48" spans="1:3" hidden="1" x14ac:dyDescent="0.2">
      <c r="A48" s="14" t="s">
        <v>32</v>
      </c>
      <c r="B48" s="28"/>
      <c r="C48" s="16"/>
    </row>
    <row r="49" spans="1:3" hidden="1" x14ac:dyDescent="0.2">
      <c r="A49" s="14" t="s">
        <v>33</v>
      </c>
      <c r="B49" s="28"/>
      <c r="C49" s="16"/>
    </row>
    <row r="50" spans="1:3" hidden="1" x14ac:dyDescent="0.2">
      <c r="A50" s="14"/>
      <c r="B50" s="28"/>
      <c r="C50" s="16"/>
    </row>
    <row r="51" spans="1:3" hidden="1" x14ac:dyDescent="0.2">
      <c r="A51" s="14" t="s">
        <v>145</v>
      </c>
      <c r="B51" s="28"/>
      <c r="C51" s="16"/>
    </row>
    <row r="52" spans="1:3" hidden="1" x14ac:dyDescent="0.2">
      <c r="A52" s="14"/>
      <c r="B52" s="28"/>
      <c r="C52" s="11"/>
    </row>
    <row r="53" spans="1:3" ht="17" hidden="1" x14ac:dyDescent="0.2">
      <c r="A53" s="14" t="s">
        <v>34</v>
      </c>
      <c r="B53" s="28"/>
      <c r="C53" s="16" t="s">
        <v>118</v>
      </c>
    </row>
    <row r="54" spans="1:3" hidden="1" x14ac:dyDescent="0.2">
      <c r="A54" s="14"/>
      <c r="B54" s="28"/>
      <c r="C54" s="16"/>
    </row>
    <row r="55" spans="1:3" hidden="1" x14ac:dyDescent="0.2">
      <c r="A55" s="14"/>
      <c r="B55" s="28"/>
      <c r="C55" s="16"/>
    </row>
    <row r="56" spans="1:3" hidden="1" x14ac:dyDescent="0.2">
      <c r="A56" s="14" t="s">
        <v>146</v>
      </c>
      <c r="B56" s="28"/>
      <c r="C56" s="16"/>
    </row>
    <row r="57" spans="1:3" hidden="1" x14ac:dyDescent="0.2">
      <c r="A57" s="14"/>
      <c r="B57" s="28"/>
      <c r="C57" s="16"/>
    </row>
    <row r="58" spans="1:3" hidden="1" x14ac:dyDescent="0.2">
      <c r="A58" s="14"/>
      <c r="B58" s="28"/>
      <c r="C58" s="11"/>
    </row>
    <row r="59" spans="1:3" hidden="1" x14ac:dyDescent="0.2">
      <c r="A59" s="14" t="s">
        <v>35</v>
      </c>
      <c r="B59" s="28">
        <f>SUM(B37:B58)</f>
        <v>0</v>
      </c>
      <c r="C59" s="11"/>
    </row>
    <row r="60" spans="1:3" hidden="1" x14ac:dyDescent="0.2">
      <c r="A60" s="29"/>
      <c r="B60" s="30"/>
      <c r="C60" s="31"/>
    </row>
    <row r="61" spans="1:3" hidden="1" x14ac:dyDescent="0.2">
      <c r="A61" s="32" t="s">
        <v>16</v>
      </c>
      <c r="B61" s="33">
        <f>B32+B59</f>
        <v>0</v>
      </c>
      <c r="C61" s="34"/>
    </row>
    <row r="62" spans="1:3" x14ac:dyDescent="0.2">
      <c r="B62" s="10"/>
      <c r="C62" s="11"/>
    </row>
    <row r="63" spans="1:3" x14ac:dyDescent="0.2">
      <c r="B63" s="3"/>
      <c r="C63" s="10"/>
    </row>
    <row r="64" spans="1:3" x14ac:dyDescent="0.2">
      <c r="A64" s="35" t="s">
        <v>36</v>
      </c>
      <c r="B64" s="36">
        <f>ROUND((B20/B30),1)</f>
        <v>0.9</v>
      </c>
      <c r="C64" s="10"/>
    </row>
    <row r="65" spans="1:3" x14ac:dyDescent="0.2">
      <c r="A65" s="35" t="s">
        <v>37</v>
      </c>
      <c r="B65" s="47" t="s">
        <v>72</v>
      </c>
      <c r="C65" s="10"/>
    </row>
    <row r="66" spans="1:3" x14ac:dyDescent="0.2">
      <c r="A66" s="35" t="s">
        <v>38</v>
      </c>
      <c r="B66" s="47" t="s">
        <v>72</v>
      </c>
      <c r="C66" s="10"/>
    </row>
    <row r="69" spans="1:3" x14ac:dyDescent="0.2">
      <c r="A69" s="7" t="s">
        <v>39</v>
      </c>
      <c r="B69" s="8"/>
      <c r="C69" s="9"/>
    </row>
    <row r="70" spans="1:3" x14ac:dyDescent="0.2">
      <c r="C70" s="10"/>
    </row>
    <row r="71" spans="1:3" x14ac:dyDescent="0.2">
      <c r="A71" s="14" t="s">
        <v>147</v>
      </c>
    </row>
    <row r="72" spans="1:3" x14ac:dyDescent="0.2">
      <c r="A72" s="14" t="s">
        <v>148</v>
      </c>
    </row>
    <row r="73" spans="1:3" x14ac:dyDescent="0.2">
      <c r="A73" t="s">
        <v>149</v>
      </c>
    </row>
    <row r="74" spans="1:3" x14ac:dyDescent="0.2">
      <c r="C74" s="11"/>
    </row>
    <row r="75" spans="1:3" x14ac:dyDescent="0.2">
      <c r="A75" s="37"/>
      <c r="B75" s="37"/>
      <c r="C75" s="9"/>
    </row>
    <row r="76" spans="1:3" x14ac:dyDescent="0.2">
      <c r="C76" s="38"/>
    </row>
    <row r="77" spans="1:3" x14ac:dyDescent="0.2">
      <c r="C77" s="38"/>
    </row>
    <row r="78" spans="1:3" hidden="1" x14ac:dyDescent="0.2">
      <c r="B78" s="3" t="s">
        <v>3</v>
      </c>
    </row>
    <row r="79" spans="1:3" hidden="1" x14ac:dyDescent="0.2">
      <c r="B79" s="3"/>
    </row>
    <row r="80" spans="1:3" hidden="1" x14ac:dyDescent="0.2">
      <c r="B80" s="5" t="s">
        <v>5</v>
      </c>
    </row>
    <row r="81" spans="1:12" hidden="1" x14ac:dyDescent="0.2">
      <c r="B81" s="5"/>
    </row>
    <row r="82" spans="1:12" hidden="1" x14ac:dyDescent="0.2">
      <c r="B82" s="39" t="s">
        <v>121</v>
      </c>
    </row>
    <row r="83" spans="1:12" hidden="1" x14ac:dyDescent="0.2">
      <c r="A83" s="2" t="s">
        <v>18</v>
      </c>
      <c r="B83" s="5"/>
    </row>
    <row r="84" spans="1:12" hidden="1" x14ac:dyDescent="0.2">
      <c r="A84" s="40"/>
      <c r="B84" s="5"/>
    </row>
    <row r="85" spans="1:12" hidden="1" x14ac:dyDescent="0.2"/>
    <row r="86" spans="1:12" ht="17" hidden="1" x14ac:dyDescent="0.2">
      <c r="A86" s="14" t="s">
        <v>65</v>
      </c>
      <c r="B86" s="15">
        <v>0</v>
      </c>
      <c r="C86" s="16" t="s">
        <v>118</v>
      </c>
    </row>
    <row r="87" spans="1:12" hidden="1" x14ac:dyDescent="0.2">
      <c r="A87" s="14" t="s">
        <v>44</v>
      </c>
      <c r="B87" s="15"/>
      <c r="C87" s="16"/>
    </row>
    <row r="88" spans="1:12" hidden="1" x14ac:dyDescent="0.2">
      <c r="A88" t="s">
        <v>45</v>
      </c>
      <c r="B88" s="30"/>
      <c r="C88" s="16"/>
    </row>
    <row r="89" spans="1:12" hidden="1" x14ac:dyDescent="0.2">
      <c r="A89" s="2" t="s">
        <v>122</v>
      </c>
      <c r="B89" s="41">
        <f>SUM(B86:B88)</f>
        <v>0</v>
      </c>
    </row>
    <row r="92" spans="1:12" x14ac:dyDescent="0.2">
      <c r="A92" s="42" t="s">
        <v>46</v>
      </c>
    </row>
    <row r="94" spans="1:12" x14ac:dyDescent="0.2">
      <c r="D94" s="2" t="s">
        <v>150</v>
      </c>
      <c r="H94" s="97" t="s">
        <v>5</v>
      </c>
    </row>
    <row r="95" spans="1:12" x14ac:dyDescent="0.2">
      <c r="D95" s="1" t="s">
        <v>151</v>
      </c>
      <c r="E95" t="s">
        <v>152</v>
      </c>
      <c r="F95" t="s">
        <v>153</v>
      </c>
      <c r="G95" t="s">
        <v>154</v>
      </c>
      <c r="H95" t="s">
        <v>155</v>
      </c>
    </row>
    <row r="96" spans="1:12" ht="26" x14ac:dyDescent="0.2">
      <c r="D96" s="14" t="s">
        <v>156</v>
      </c>
      <c r="E96" s="98" t="s">
        <v>157</v>
      </c>
      <c r="F96" s="14">
        <f>1+30+31+30+31+365</f>
        <v>488</v>
      </c>
      <c r="G96" s="99">
        <f>4343/1000</f>
        <v>4.343</v>
      </c>
      <c r="H96" s="99">
        <f>G96/F96*365</f>
        <v>3.2483504098360654</v>
      </c>
      <c r="I96" s="14"/>
      <c r="J96" s="14"/>
      <c r="K96" s="14"/>
      <c r="L96" s="14"/>
    </row>
    <row r="97" spans="4:12" ht="26" x14ac:dyDescent="0.2">
      <c r="D97" s="14" t="s">
        <v>158</v>
      </c>
      <c r="E97" s="98" t="s">
        <v>159</v>
      </c>
      <c r="F97" s="16">
        <v>365</v>
      </c>
      <c r="G97" s="100">
        <f>161117/1000</f>
        <v>161.11699999999999</v>
      </c>
      <c r="H97" s="100">
        <f>G97</f>
        <v>161.11699999999999</v>
      </c>
      <c r="I97" s="16"/>
      <c r="J97" s="14"/>
      <c r="K97" s="14"/>
      <c r="L97" s="14"/>
    </row>
    <row r="98" spans="4:12" ht="26" x14ac:dyDescent="0.2">
      <c r="D98" s="14" t="s">
        <v>160</v>
      </c>
      <c r="E98" s="98" t="s">
        <v>159</v>
      </c>
      <c r="F98" s="16">
        <v>365</v>
      </c>
      <c r="G98" s="99">
        <f>1082/1000</f>
        <v>1.0820000000000001</v>
      </c>
      <c r="H98" s="99">
        <f>G98</f>
        <v>1.0820000000000001</v>
      </c>
      <c r="I98" s="14"/>
      <c r="J98" s="14"/>
      <c r="K98" s="14"/>
      <c r="L98" s="14"/>
    </row>
    <row r="99" spans="4:12" ht="26" x14ac:dyDescent="0.2">
      <c r="D99" s="14" t="s">
        <v>161</v>
      </c>
      <c r="E99" s="98" t="s">
        <v>162</v>
      </c>
      <c r="F99" s="14">
        <f>6+30+31+30+31+365</f>
        <v>493</v>
      </c>
      <c r="G99" s="99">
        <f>7837/1000</f>
        <v>7.8369999999999997</v>
      </c>
      <c r="H99" s="99">
        <f>G99/F99*365</f>
        <v>5.8022413793103453</v>
      </c>
      <c r="I99" s="14"/>
      <c r="J99" s="14"/>
      <c r="K99" s="14"/>
      <c r="L99" s="14"/>
    </row>
    <row r="100" spans="4:12" ht="26" x14ac:dyDescent="0.2">
      <c r="D100" s="14" t="s">
        <v>163</v>
      </c>
      <c r="E100" s="98" t="s">
        <v>164</v>
      </c>
      <c r="F100" s="14">
        <f>5+30+31+30+31+365</f>
        <v>492</v>
      </c>
      <c r="G100" s="99">
        <f>47545/1000</f>
        <v>47.545000000000002</v>
      </c>
      <c r="H100" s="99">
        <f>G100/F100*365</f>
        <v>35.272205284552847</v>
      </c>
      <c r="I100" s="14"/>
      <c r="J100" s="14"/>
      <c r="K100" s="14"/>
      <c r="L100" s="14"/>
    </row>
    <row r="101" spans="4:12" ht="17" thickBot="1" x14ac:dyDescent="0.25">
      <c r="H101" s="101">
        <f>SUM(H96:H100)</f>
        <v>206.52179707369925</v>
      </c>
    </row>
    <row r="102" spans="4:12" x14ac:dyDescent="0.2">
      <c r="D102" s="2" t="s">
        <v>165</v>
      </c>
    </row>
    <row r="103" spans="4:12" x14ac:dyDescent="0.2">
      <c r="D103" s="1" t="s">
        <v>151</v>
      </c>
      <c r="E103" t="s">
        <v>152</v>
      </c>
      <c r="F103" t="s">
        <v>153</v>
      </c>
      <c r="G103" t="s">
        <v>154</v>
      </c>
      <c r="H103" t="s">
        <v>155</v>
      </c>
    </row>
    <row r="104" spans="4:12" ht="26" x14ac:dyDescent="0.2">
      <c r="D104" s="14" t="s">
        <v>156</v>
      </c>
      <c r="E104" s="98" t="s">
        <v>157</v>
      </c>
      <c r="F104" s="14">
        <f>1+30+31+30+31+365</f>
        <v>488</v>
      </c>
      <c r="G104" s="99" t="s">
        <v>72</v>
      </c>
      <c r="H104" s="99" t="s">
        <v>72</v>
      </c>
    </row>
    <row r="105" spans="4:12" ht="26" x14ac:dyDescent="0.2">
      <c r="D105" s="14" t="s">
        <v>158</v>
      </c>
      <c r="E105" s="98" t="s">
        <v>159</v>
      </c>
      <c r="F105" s="16">
        <v>365</v>
      </c>
      <c r="G105" s="100">
        <f>451238/1000</f>
        <v>451.238</v>
      </c>
      <c r="H105" s="100">
        <f>G105</f>
        <v>451.238</v>
      </c>
    </row>
    <row r="106" spans="4:12" ht="26" x14ac:dyDescent="0.2">
      <c r="D106" s="14" t="s">
        <v>160</v>
      </c>
      <c r="E106" s="98" t="s">
        <v>159</v>
      </c>
      <c r="F106" s="16">
        <v>365</v>
      </c>
      <c r="G106" s="99">
        <f>415848/1000</f>
        <v>415.84800000000001</v>
      </c>
      <c r="H106" s="99">
        <f>G106</f>
        <v>415.84800000000001</v>
      </c>
    </row>
    <row r="107" spans="4:12" ht="26" x14ac:dyDescent="0.2">
      <c r="D107" s="14" t="s">
        <v>161</v>
      </c>
      <c r="E107" s="98" t="s">
        <v>162</v>
      </c>
      <c r="F107" s="14">
        <f>6+30+31+30+31+365</f>
        <v>493</v>
      </c>
      <c r="G107" s="99">
        <f>1665406/1000</f>
        <v>1665.4059999999999</v>
      </c>
      <c r="H107" s="99">
        <f>G107/F107*365</f>
        <v>1233.0084989858012</v>
      </c>
    </row>
    <row r="108" spans="4:12" ht="26" x14ac:dyDescent="0.2">
      <c r="D108" s="14" t="s">
        <v>163</v>
      </c>
      <c r="E108" s="98" t="s">
        <v>164</v>
      </c>
      <c r="F108" s="14">
        <f>5+30+31+30+31+365</f>
        <v>492</v>
      </c>
      <c r="G108" s="99">
        <f>2108/1000</f>
        <v>2.1080000000000001</v>
      </c>
      <c r="H108" s="99">
        <f>G108/F108*365</f>
        <v>1.5638617886178865</v>
      </c>
    </row>
    <row r="109" spans="4:12" ht="17" thickBot="1" x14ac:dyDescent="0.25">
      <c r="H109" s="101">
        <f>SUM(H105:H108)</f>
        <v>2101.6583607744192</v>
      </c>
    </row>
    <row r="110" spans="4:12" x14ac:dyDescent="0.2">
      <c r="D110" s="2" t="s">
        <v>166</v>
      </c>
    </row>
    <row r="111" spans="4:12" x14ac:dyDescent="0.2">
      <c r="D111" s="1" t="s">
        <v>151</v>
      </c>
      <c r="E111" t="s">
        <v>152</v>
      </c>
      <c r="F111" t="s">
        <v>153</v>
      </c>
      <c r="G111" t="s">
        <v>154</v>
      </c>
      <c r="H111" t="s">
        <v>155</v>
      </c>
    </row>
    <row r="112" spans="4:12" ht="26" x14ac:dyDescent="0.2">
      <c r="D112" s="14" t="s">
        <v>156</v>
      </c>
      <c r="E112" s="98" t="s">
        <v>157</v>
      </c>
      <c r="F112" s="14">
        <f>1+30+31+30+31+365</f>
        <v>488</v>
      </c>
      <c r="G112" s="99">
        <f>75990/1000</f>
        <v>75.989999999999995</v>
      </c>
      <c r="H112" s="100">
        <f>G112/F112*365</f>
        <v>56.836782786885244</v>
      </c>
    </row>
    <row r="113" spans="4:8" ht="26" x14ac:dyDescent="0.2">
      <c r="D113" s="14" t="s">
        <v>158</v>
      </c>
      <c r="E113" s="98" t="s">
        <v>159</v>
      </c>
      <c r="F113" s="16">
        <v>365</v>
      </c>
      <c r="G113" s="100">
        <f>35131/1000</f>
        <v>35.131</v>
      </c>
      <c r="H113" s="100">
        <f>G113</f>
        <v>35.131</v>
      </c>
    </row>
    <row r="114" spans="4:8" ht="26" x14ac:dyDescent="0.2">
      <c r="D114" s="14" t="s">
        <v>160</v>
      </c>
      <c r="E114" s="98" t="s">
        <v>159</v>
      </c>
      <c r="F114" s="16">
        <v>365</v>
      </c>
      <c r="G114" s="99">
        <f>68250/1000</f>
        <v>68.25</v>
      </c>
      <c r="H114" s="99">
        <f>G114</f>
        <v>68.25</v>
      </c>
    </row>
    <row r="115" spans="4:8" ht="26" x14ac:dyDescent="0.2">
      <c r="D115" s="14" t="s">
        <v>161</v>
      </c>
      <c r="E115" s="98" t="s">
        <v>162</v>
      </c>
      <c r="F115" s="14">
        <f>6+30+31+30+31+365</f>
        <v>493</v>
      </c>
      <c r="G115" s="99">
        <f>145642/10000</f>
        <v>14.5642</v>
      </c>
      <c r="H115" s="99">
        <f>G115/F115*365</f>
        <v>10.78282555780933</v>
      </c>
    </row>
    <row r="116" spans="4:8" ht="26" x14ac:dyDescent="0.2">
      <c r="D116" s="14" t="s">
        <v>163</v>
      </c>
      <c r="E116" s="98" t="s">
        <v>164</v>
      </c>
      <c r="F116" s="14">
        <f>5+30+31+30+31+365</f>
        <v>492</v>
      </c>
      <c r="G116" s="99">
        <f>41516/1000</f>
        <v>41.515999999999998</v>
      </c>
      <c r="H116" s="99">
        <f>G116/F116*365</f>
        <v>30.799471544715445</v>
      </c>
    </row>
    <row r="117" spans="4:8" ht="17" thickBot="1" x14ac:dyDescent="0.25">
      <c r="H117" s="101">
        <f>SUM(H113:H116)</f>
        <v>144.96329710252479</v>
      </c>
    </row>
  </sheetData>
  <sheetProtection algorithmName="SHA-512" hashValue="LLQzjNz++JLoHzhrIlHAEcdCASWlC6x7GXZnuC475iUUXerubDNPTdr73yjjpgUDU+GV9BGxwUjD4+xkjTLs5g==" saltValue="IsGrtTgo44jSa+/eNN1MLw==" spinCount="100000" sheet="1" objects="1" scenarios="1"/>
  <pageMargins left="0.7" right="0.7" top="0.75" bottom="0.75" header="0.3" footer="0.3"/>
  <pageSetup paperSize="9" scale="3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6C742-21F4-8D4F-A895-C6B9B51BF527}">
  <sheetPr>
    <pageSetUpPr fitToPage="1"/>
  </sheetPr>
  <dimension ref="A1:J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167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48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45155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18</v>
      </c>
      <c r="B11" s="10"/>
      <c r="C11" s="10"/>
      <c r="D11" s="11"/>
    </row>
    <row r="12" spans="1:4" x14ac:dyDescent="0.2">
      <c r="A12" s="27">
        <v>0.78561000000000003</v>
      </c>
      <c r="B12" s="10"/>
      <c r="C12" s="10"/>
      <c r="D12" s="11" t="s">
        <v>168</v>
      </c>
    </row>
    <row r="13" spans="1:4" x14ac:dyDescent="0.2">
      <c r="A13" s="13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34" x14ac:dyDescent="0.2">
      <c r="A15" s="14" t="s">
        <v>50</v>
      </c>
      <c r="B15" s="15">
        <f>C15*A12</f>
        <v>65107.428749999999</v>
      </c>
      <c r="C15" s="15">
        <v>82875</v>
      </c>
      <c r="D15" s="16" t="s">
        <v>169</v>
      </c>
    </row>
    <row r="16" spans="1:4" x14ac:dyDescent="0.2">
      <c r="A16" s="14"/>
      <c r="B16" s="15"/>
      <c r="C16" s="15"/>
      <c r="D16" s="16"/>
    </row>
    <row r="17" spans="1:4" x14ac:dyDescent="0.2">
      <c r="A17" s="14"/>
      <c r="B17" s="15"/>
      <c r="C17" s="15"/>
      <c r="D17" s="16"/>
    </row>
    <row r="18" spans="1:4" x14ac:dyDescent="0.2">
      <c r="A18" s="19" t="s">
        <v>12</v>
      </c>
      <c r="B18" s="15"/>
      <c r="C18" s="15"/>
      <c r="D18" s="16"/>
    </row>
    <row r="19" spans="1:4" x14ac:dyDescent="0.2">
      <c r="A19" s="14"/>
      <c r="B19" s="15"/>
      <c r="C19" s="15"/>
      <c r="D19" s="16"/>
    </row>
    <row r="20" spans="1:4" x14ac:dyDescent="0.2">
      <c r="A20" t="s">
        <v>170</v>
      </c>
      <c r="B20" s="15">
        <f>-B85</f>
        <v>4715.4930000000004</v>
      </c>
      <c r="C20" s="15"/>
      <c r="D20" s="16"/>
    </row>
    <row r="21" spans="1:4" x14ac:dyDescent="0.2">
      <c r="A21" s="14"/>
      <c r="B21" s="15"/>
      <c r="C21" s="15"/>
      <c r="D21" s="16"/>
    </row>
    <row r="22" spans="1:4" x14ac:dyDescent="0.2">
      <c r="A22" s="4"/>
      <c r="B22" s="10"/>
      <c r="C22" s="10"/>
    </row>
    <row r="23" spans="1:4" x14ac:dyDescent="0.2">
      <c r="A23" s="20" t="s">
        <v>15</v>
      </c>
      <c r="B23" s="21">
        <f>B15-B85</f>
        <v>69822.921749999994</v>
      </c>
      <c r="C23" s="21"/>
      <c r="D23" s="22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16</v>
      </c>
      <c r="B26" s="7"/>
      <c r="C26" s="7"/>
      <c r="D26" s="23"/>
    </row>
    <row r="27" spans="1:4" x14ac:dyDescent="0.2">
      <c r="A27" s="2" t="s">
        <v>17</v>
      </c>
      <c r="B27" s="3"/>
      <c r="C27" s="3"/>
      <c r="D27" s="24"/>
    </row>
    <row r="28" spans="1:4" x14ac:dyDescent="0.2">
      <c r="A28" s="12">
        <v>44926</v>
      </c>
      <c r="B28" s="25"/>
      <c r="C28" s="25"/>
      <c r="D28" s="25"/>
    </row>
    <row r="29" spans="1:4" x14ac:dyDescent="0.2">
      <c r="A29" s="13"/>
      <c r="B29" s="26"/>
      <c r="C29" s="26"/>
      <c r="D29" s="25"/>
    </row>
    <row r="30" spans="1:4" x14ac:dyDescent="0.2">
      <c r="A30" s="2" t="s">
        <v>18</v>
      </c>
      <c r="B30" s="25"/>
      <c r="C30" s="25"/>
      <c r="D30" s="25"/>
    </row>
    <row r="31" spans="1:4" x14ac:dyDescent="0.2">
      <c r="A31" s="27"/>
      <c r="B31" s="25"/>
      <c r="C31" s="25"/>
      <c r="D31" s="27"/>
    </row>
    <row r="32" spans="1:4" x14ac:dyDescent="0.2">
      <c r="A32" s="13"/>
      <c r="B32" s="25"/>
      <c r="C32" s="25"/>
      <c r="D32" s="25"/>
    </row>
    <row r="33" spans="1:4" ht="34" x14ac:dyDescent="0.2">
      <c r="A33" s="14" t="s">
        <v>19</v>
      </c>
      <c r="B33" s="28">
        <v>26940.109</v>
      </c>
      <c r="C33" s="28"/>
      <c r="D33" s="16" t="s">
        <v>171</v>
      </c>
    </row>
    <row r="34" spans="1:4" x14ac:dyDescent="0.2">
      <c r="A34" s="14" t="s">
        <v>21</v>
      </c>
      <c r="B34" s="28"/>
      <c r="C34" s="28"/>
      <c r="D34" s="16"/>
    </row>
    <row r="35" spans="1:4" ht="34" x14ac:dyDescent="0.2">
      <c r="A35" s="1" t="s">
        <v>22</v>
      </c>
      <c r="B35" s="28">
        <v>-502.31799999999998</v>
      </c>
      <c r="C35" s="28"/>
      <c r="D35" s="16" t="s">
        <v>171</v>
      </c>
    </row>
    <row r="36" spans="1:4" x14ac:dyDescent="0.2">
      <c r="A36" s="14"/>
      <c r="B36" s="28"/>
      <c r="C36" s="28"/>
      <c r="D36" s="11"/>
    </row>
    <row r="37" spans="1:4" x14ac:dyDescent="0.2">
      <c r="A37" s="1" t="s">
        <v>23</v>
      </c>
      <c r="B37" s="28"/>
      <c r="C37" s="28"/>
      <c r="D37" s="11"/>
    </row>
    <row r="38" spans="1:4" x14ac:dyDescent="0.2">
      <c r="A38" s="14"/>
      <c r="B38" s="28"/>
      <c r="C38" s="28"/>
      <c r="D38" s="11"/>
    </row>
    <row r="39" spans="1:4" ht="34" x14ac:dyDescent="0.2">
      <c r="A39" s="14" t="s">
        <v>24</v>
      </c>
      <c r="B39" s="28">
        <v>-121.00700000000001</v>
      </c>
      <c r="C39" s="28"/>
      <c r="D39" s="16" t="s">
        <v>171</v>
      </c>
    </row>
    <row r="40" spans="1:4" x14ac:dyDescent="0.2">
      <c r="A40" s="14" t="s">
        <v>25</v>
      </c>
      <c r="B40" s="28"/>
      <c r="C40" s="28"/>
      <c r="D40" s="11"/>
    </row>
    <row r="41" spans="1:4" x14ac:dyDescent="0.2">
      <c r="A41" s="14"/>
      <c r="B41" s="28"/>
      <c r="C41" s="28"/>
      <c r="D41" s="11"/>
    </row>
    <row r="42" spans="1:4" x14ac:dyDescent="0.2">
      <c r="A42" s="14" t="s">
        <v>26</v>
      </c>
      <c r="B42" s="28"/>
      <c r="C42" s="28"/>
      <c r="D42" s="11"/>
    </row>
    <row r="43" spans="1:4" x14ac:dyDescent="0.2">
      <c r="A43" s="14" t="s">
        <v>27</v>
      </c>
      <c r="B43" s="28"/>
      <c r="C43" s="28"/>
      <c r="D43" s="16"/>
    </row>
    <row r="44" spans="1:4" ht="34" x14ac:dyDescent="0.2">
      <c r="A44" s="14" t="s">
        <v>28</v>
      </c>
      <c r="B44" s="28">
        <v>980.39700000000005</v>
      </c>
      <c r="C44" s="28"/>
      <c r="D44" s="16" t="s">
        <v>171</v>
      </c>
    </row>
    <row r="45" spans="1:4" x14ac:dyDescent="0.2">
      <c r="A45" s="14" t="s">
        <v>29</v>
      </c>
      <c r="B45" s="28"/>
      <c r="C45" s="28"/>
      <c r="D45" s="11"/>
    </row>
    <row r="46" spans="1:4" x14ac:dyDescent="0.2">
      <c r="A46" s="14"/>
      <c r="B46" s="28"/>
      <c r="C46" s="28"/>
      <c r="D46" s="11"/>
    </row>
    <row r="47" spans="1:4" x14ac:dyDescent="0.2">
      <c r="A47" s="14" t="s">
        <v>30</v>
      </c>
      <c r="B47" s="28"/>
      <c r="C47" s="28"/>
      <c r="D47" s="16"/>
    </row>
    <row r="48" spans="1:4" x14ac:dyDescent="0.2">
      <c r="A48" s="14" t="s">
        <v>31</v>
      </c>
      <c r="B48" s="28"/>
      <c r="C48" s="28"/>
      <c r="D48" s="11"/>
    </row>
    <row r="49" spans="1:4" x14ac:dyDescent="0.2">
      <c r="A49" s="14" t="s">
        <v>32</v>
      </c>
      <c r="B49" s="28"/>
      <c r="C49" s="28"/>
      <c r="D49" s="16"/>
    </row>
    <row r="50" spans="1:4" x14ac:dyDescent="0.2">
      <c r="A50" s="14" t="s">
        <v>33</v>
      </c>
      <c r="B50" s="28"/>
      <c r="C50" s="28"/>
      <c r="D50" s="16"/>
    </row>
    <row r="51" spans="1:4" x14ac:dyDescent="0.2">
      <c r="A51" s="14"/>
      <c r="B51" s="28"/>
      <c r="C51" s="28"/>
      <c r="D51" s="11"/>
    </row>
    <row r="52" spans="1:4" ht="34" x14ac:dyDescent="0.2">
      <c r="A52" s="14" t="s">
        <v>34</v>
      </c>
      <c r="B52" s="28">
        <f>381.999+610.748</f>
        <v>992.74700000000007</v>
      </c>
      <c r="C52" s="28"/>
      <c r="D52" s="16" t="s">
        <v>171</v>
      </c>
    </row>
    <row r="53" spans="1:4" x14ac:dyDescent="0.2">
      <c r="A53" s="14"/>
      <c r="B53" s="28"/>
      <c r="C53" s="28"/>
      <c r="D53" s="11"/>
    </row>
    <row r="54" spans="1:4" x14ac:dyDescent="0.2">
      <c r="A54" s="14" t="s">
        <v>35</v>
      </c>
      <c r="B54" s="28">
        <f>SUM(B39:B52)</f>
        <v>1852.1370000000002</v>
      </c>
      <c r="C54" s="28"/>
      <c r="D54" s="11"/>
    </row>
    <row r="55" spans="1:4" x14ac:dyDescent="0.2">
      <c r="A55" s="29"/>
      <c r="B55" s="30"/>
      <c r="C55" s="30"/>
      <c r="D55" s="31"/>
    </row>
    <row r="56" spans="1:4" x14ac:dyDescent="0.2">
      <c r="A56" s="32" t="s">
        <v>16</v>
      </c>
      <c r="B56" s="33">
        <f>B35+B54</f>
        <v>1349.8190000000002</v>
      </c>
      <c r="C56" s="33"/>
      <c r="D56" s="34"/>
    </row>
    <row r="57" spans="1:4" x14ac:dyDescent="0.2">
      <c r="B57" s="10"/>
      <c r="C57" s="10"/>
      <c r="D57" s="11"/>
    </row>
    <row r="58" spans="1:4" x14ac:dyDescent="0.2">
      <c r="B58" s="3"/>
      <c r="C58" s="3"/>
      <c r="D58" s="10"/>
    </row>
    <row r="59" spans="1:4" x14ac:dyDescent="0.2">
      <c r="A59" s="35" t="s">
        <v>36</v>
      </c>
      <c r="B59" s="36">
        <f>ROUND((B23/B33),1)</f>
        <v>2.6</v>
      </c>
      <c r="C59" s="45"/>
      <c r="D59" s="10"/>
    </row>
    <row r="60" spans="1:4" x14ac:dyDescent="0.2">
      <c r="A60" s="35" t="s">
        <v>37</v>
      </c>
      <c r="B60" s="47" t="s">
        <v>72</v>
      </c>
      <c r="C60" s="45"/>
      <c r="D60" s="10"/>
    </row>
    <row r="61" spans="1:4" x14ac:dyDescent="0.2">
      <c r="A61" s="35" t="s">
        <v>38</v>
      </c>
      <c r="B61" s="47" t="s">
        <v>72</v>
      </c>
      <c r="C61" s="45"/>
      <c r="D61" s="10"/>
    </row>
    <row r="64" spans="1:4" x14ac:dyDescent="0.2">
      <c r="A64" s="7" t="s">
        <v>39</v>
      </c>
      <c r="B64" s="8"/>
      <c r="C64" s="8"/>
      <c r="D64" s="9"/>
    </row>
    <row r="65" spans="1:4" x14ac:dyDescent="0.2">
      <c r="D65" s="10"/>
    </row>
    <row r="66" spans="1:4" x14ac:dyDescent="0.2">
      <c r="A66" s="14" t="s">
        <v>172</v>
      </c>
    </row>
    <row r="67" spans="1:4" x14ac:dyDescent="0.2">
      <c r="A67" s="14" t="s">
        <v>173</v>
      </c>
    </row>
    <row r="68" spans="1:4" x14ac:dyDescent="0.2">
      <c r="A68" s="14" t="s">
        <v>174</v>
      </c>
    </row>
    <row r="69" spans="1:4" x14ac:dyDescent="0.2">
      <c r="A69" t="s">
        <v>175</v>
      </c>
    </row>
    <row r="70" spans="1:4" x14ac:dyDescent="0.2">
      <c r="D70" s="11"/>
    </row>
    <row r="71" spans="1:4" x14ac:dyDescent="0.2">
      <c r="A71" s="37"/>
      <c r="B71" s="37"/>
      <c r="C71" s="37"/>
      <c r="D71" s="9"/>
    </row>
    <row r="72" spans="1:4" x14ac:dyDescent="0.2">
      <c r="D72" s="38"/>
    </row>
    <row r="73" spans="1:4" x14ac:dyDescent="0.2">
      <c r="D73" s="38"/>
    </row>
    <row r="74" spans="1:4" x14ac:dyDescent="0.2">
      <c r="B74" s="3" t="s">
        <v>3</v>
      </c>
      <c r="C74" s="3"/>
    </row>
    <row r="75" spans="1:4" x14ac:dyDescent="0.2">
      <c r="B75" s="3"/>
      <c r="C75" s="3"/>
    </row>
    <row r="76" spans="1:4" x14ac:dyDescent="0.2">
      <c r="B76" s="5" t="s">
        <v>5</v>
      </c>
      <c r="C76" s="5"/>
    </row>
    <row r="77" spans="1:4" x14ac:dyDescent="0.2">
      <c r="B77" s="5"/>
      <c r="C77" s="5"/>
    </row>
    <row r="78" spans="1:4" x14ac:dyDescent="0.2">
      <c r="B78" s="39">
        <v>44926</v>
      </c>
      <c r="C78" s="39"/>
    </row>
    <row r="79" spans="1:4" x14ac:dyDescent="0.2">
      <c r="A79" s="2" t="s">
        <v>18</v>
      </c>
      <c r="B79" s="5"/>
      <c r="C79" s="5"/>
    </row>
    <row r="80" spans="1:4" x14ac:dyDescent="0.2">
      <c r="A80" s="40"/>
      <c r="B80" s="5"/>
      <c r="C80" s="5"/>
    </row>
    <row r="82" spans="1:10" ht="17" x14ac:dyDescent="0.2">
      <c r="A82" s="14" t="s">
        <v>65</v>
      </c>
      <c r="B82" s="15">
        <v>0</v>
      </c>
      <c r="C82" s="15"/>
      <c r="D82" s="16" t="s">
        <v>118</v>
      </c>
    </row>
    <row r="83" spans="1:10" ht="34" x14ac:dyDescent="0.2">
      <c r="A83" s="14" t="s">
        <v>44</v>
      </c>
      <c r="B83" s="15">
        <f>-1438.446-121.527-362.797</f>
        <v>-1922.77</v>
      </c>
      <c r="C83" s="15"/>
      <c r="D83" s="16" t="s">
        <v>171</v>
      </c>
    </row>
    <row r="84" spans="1:10" ht="34" x14ac:dyDescent="0.2">
      <c r="A84" t="s">
        <v>45</v>
      </c>
      <c r="B84" s="30">
        <f>-790.695-2002.028</f>
        <v>-2792.723</v>
      </c>
      <c r="C84" s="93"/>
      <c r="D84" s="16" t="s">
        <v>171</v>
      </c>
    </row>
    <row r="85" spans="1:10" x14ac:dyDescent="0.2">
      <c r="A85" s="2" t="s">
        <v>176</v>
      </c>
      <c r="B85" s="41">
        <f>SUM(B82:B84)</f>
        <v>-4715.4930000000004</v>
      </c>
      <c r="C85" s="41"/>
    </row>
    <row r="88" spans="1:10" x14ac:dyDescent="0.2">
      <c r="A88" s="42" t="s">
        <v>46</v>
      </c>
    </row>
    <row r="92" spans="1:10" x14ac:dyDescent="0.2">
      <c r="F92" s="16"/>
      <c r="G92" s="16"/>
      <c r="H92" s="16"/>
      <c r="I92" s="16"/>
      <c r="J92" s="16"/>
    </row>
  </sheetData>
  <sheetProtection algorithmName="SHA-512" hashValue="eIi45ArGRcEeLtXAYzpgeW9sgIZ0ZQzORR+vW012x9H3f34M+fSk4GUWiCrUCWcL8Hfn5pQPnOSZshCtepGXLQ==" saltValue="H7LrEkPKkT90C3g/2EQN9g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Care Management Sys 180123</vt:lpstr>
      <vt:lpstr>Mobica Holdings 100323</vt:lpstr>
      <vt:lpstr>Vita Software 130323</vt:lpstr>
      <vt:lpstr>Tharstern Group 240323</vt:lpstr>
      <vt:lpstr>BestOutcome 270623</vt:lpstr>
      <vt:lpstr>Privitar 120723</vt:lpstr>
      <vt:lpstr>Ascertia 200723</vt:lpstr>
      <vt:lpstr>CIBS CHKS etal 310723</vt:lpstr>
      <vt:lpstr>Amdaris Group 170823</vt:lpstr>
      <vt:lpstr>Fresh Relevance 110923</vt:lpstr>
      <vt:lpstr>Questers Resourcing 150923</vt:lpstr>
      <vt:lpstr>Autoscribe 161123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2024-05-10T20:47:08Z</dcterms:created>
  <dcterms:modified xsi:type="dcterms:W3CDTF">2024-05-10T21:16:35Z</dcterms:modified>
</cp:coreProperties>
</file>