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/"/>
    </mc:Choice>
  </mc:AlternateContent>
  <xr:revisionPtr revIDLastSave="0" documentId="13_ncr:1_{ECE79E4E-D328-BC45-93CA-BAE7E9EE9BA9}" xr6:coauthVersionLast="47" xr6:coauthVersionMax="47" xr10:uidLastSave="{00000000-0000-0000-0000-000000000000}"/>
  <workbookProtection workbookAlgorithmName="SHA-512" workbookHashValue="BP9dluWVh4GL/juLYHNTF3dSZUb6BWfzHpFCvI94jGmU8P/iYQEjzfj55XpfK8bHqLn8GnV8UU3fvBeXkGlcuw==" workbookSaltValue="xXVRdXpyIcod8y/G1BCw/g==" workbookSpinCount="100000" lockStructure="1"/>
  <bookViews>
    <workbookView xWindow="780" yWindow="1000" windowWidth="27640" windowHeight="15760" xr2:uid="{3354BC4D-9349-BE4F-BF47-D1668D3E0B6F}"/>
  </bookViews>
  <sheets>
    <sheet name="Thermocable Flex Elem 310123" sheetId="1" r:id="rId1"/>
    <sheet name="Calman Tech 170323" sheetId="2" r:id="rId2"/>
    <sheet name="DVR 040723" sheetId="3" r:id="rId3"/>
    <sheet name="SLV Hold 300823" sheetId="4" r:id="rId4"/>
    <sheet name="Alpha Inst 231023" sheetId="5" r:id="rId5"/>
    <sheet name="Industrial Vision Sys 311023" sheetId="6" r:id="rId6"/>
    <sheet name="Peak Sensors Hold 031123" sheetId="7" r:id="rId7"/>
    <sheet name="Sheriff Tech 181223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1" i="8" l="1"/>
  <c r="B20" i="8"/>
  <c r="B58" i="8" s="1"/>
  <c r="B56" i="8" l="1"/>
  <c r="B86" i="7" l="1"/>
  <c r="B89" i="7" s="1"/>
  <c r="B20" i="7" s="1"/>
  <c r="B45" i="7"/>
  <c r="B56" i="7" s="1"/>
  <c r="B58" i="7" s="1"/>
  <c r="B16" i="7"/>
  <c r="B25" i="7" l="1"/>
  <c r="B63" i="7"/>
  <c r="B62" i="7"/>
  <c r="B61" i="7"/>
  <c r="B81" i="6" l="1"/>
  <c r="B20" i="6" s="1"/>
  <c r="B51" i="6"/>
  <c r="B53" i="6" s="1"/>
  <c r="B58" i="6" l="1"/>
  <c r="B57" i="6"/>
  <c r="B56" i="6"/>
  <c r="B17" i="6"/>
  <c r="B81" i="5" l="1"/>
  <c r="B51" i="5"/>
  <c r="B53" i="5" s="1"/>
  <c r="B20" i="5"/>
  <c r="B58" i="5" l="1"/>
  <c r="B56" i="5"/>
  <c r="B57" i="5"/>
  <c r="B89" i="4" l="1"/>
  <c r="B53" i="4"/>
  <c r="B55" i="4" s="1"/>
  <c r="B35" i="4"/>
  <c r="B20" i="4"/>
  <c r="B16" i="4"/>
  <c r="B23" i="4" s="1"/>
  <c r="B61" i="4" l="1"/>
  <c r="B60" i="4"/>
  <c r="B57" i="4"/>
  <c r="B62" i="4" s="1"/>
  <c r="C87" i="3" l="1"/>
  <c r="C89" i="3" s="1"/>
  <c r="C24" i="3" s="1"/>
  <c r="A84" i="3"/>
  <c r="B86" i="3" s="1"/>
  <c r="B56" i="3"/>
  <c r="B58" i="3" s="1"/>
  <c r="B60" i="3" s="1"/>
  <c r="C20" i="3"/>
  <c r="B18" i="3"/>
  <c r="B20" i="3" s="1"/>
  <c r="B16" i="3"/>
  <c r="B87" i="3" l="1"/>
  <c r="B89" i="3" s="1"/>
  <c r="B24" i="3" s="1"/>
  <c r="B27" i="3" l="1"/>
  <c r="B65" i="3" l="1"/>
  <c r="B64" i="3"/>
  <c r="B63" i="3"/>
  <c r="C84" i="2" l="1"/>
  <c r="A79" i="2"/>
  <c r="B83" i="2" s="1"/>
  <c r="B53" i="2"/>
  <c r="B55" i="2" s="1"/>
  <c r="A30" i="2"/>
  <c r="B32" i="2" s="1"/>
  <c r="C19" i="2"/>
  <c r="B14" i="2"/>
  <c r="B81" i="2" l="1"/>
  <c r="B84" i="2" s="1"/>
  <c r="B19" i="2" s="1"/>
  <c r="B22" i="2" l="1"/>
  <c r="B58" i="2" s="1"/>
  <c r="B83" i="1" l="1"/>
  <c r="B20" i="1" s="1"/>
  <c r="B51" i="1"/>
  <c r="B53" i="1" s="1"/>
  <c r="B58" i="1" l="1"/>
  <c r="B57" i="1"/>
  <c r="B56" i="1"/>
  <c r="B17" i="1"/>
</calcChain>
</file>

<file path=xl/sharedStrings.xml><?xml version="1.0" encoding="utf-8"?>
<sst xmlns="http://schemas.openxmlformats.org/spreadsheetml/2006/main" count="472" uniqueCount="134">
  <si>
    <t>Target Company</t>
  </si>
  <si>
    <t>Thermocable (Flexible Elements) Limited</t>
  </si>
  <si>
    <t>Currency</t>
  </si>
  <si>
    <t>GBP</t>
  </si>
  <si>
    <t>Display</t>
  </si>
  <si>
    <t>000s</t>
  </si>
  <si>
    <t>Enterprise Value</t>
  </si>
  <si>
    <t>Date Completed:</t>
  </si>
  <si>
    <t>Total consideration (GBP)</t>
  </si>
  <si>
    <t>Source: Halma plc press release dated 15/06/2023; Note 8 Acquisitions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</si>
  <si>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</si>
  <si>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</si>
  <si>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</si>
  <si>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</si>
  <si>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</si>
  <si>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</si>
  <si>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</si>
  <si>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Thermocable (Flexible Elements) Limited financial statements for the year ended 31/03/2023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</si>
  <si>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</si>
  <si>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</si>
  <si>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</si>
  <si>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</si>
  <si>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</si>
  <si>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</si>
  <si>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</si>
  <si>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</si>
  <si>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</si>
  <si>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</si>
  <si>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</si>
  <si>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</si>
  <si>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</si>
  <si>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</si>
  <si>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</si>
  <si>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</si>
  <si>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</si>
  <si>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</si>
  <si>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</si>
  <si>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Thermocable (Flexible Elements) Limited financial statements for the year ended 28/02/2022</t>
  </si>
  <si>
    <t>Thermocable (Flexible Elements) Limited financial statements for the year ended 31/03/2023</t>
  </si>
  <si>
    <t>Halma plc press release dated 01/02/2023</t>
  </si>
  <si>
    <t>Thermocable (Flexible Elements) Limited PSC02 notice dated 09 Feb 2023</t>
  </si>
  <si>
    <t>Halma plc press release dated 15/06/2023</t>
  </si>
  <si>
    <t>Cash and cash Equivalents</t>
  </si>
  <si>
    <t>Debt</t>
  </si>
  <si>
    <t>Lease Liabilities</t>
  </si>
  <si>
    <t>© 2024 Business Valuation Benchmarks Ltd</t>
  </si>
  <si>
    <t>Calman Technology Limited</t>
  </si>
  <si>
    <t>USD</t>
  </si>
  <si>
    <t>Source: www.oanda.com - as at 17/03/2023</t>
  </si>
  <si>
    <t>Consideration (GBP)</t>
  </si>
  <si>
    <t>Source: Interlink Electronics Inc Form 10-Q for the quarterly period ended 31/03/2023; note 3 Acquisitions; includes consideration of approximately GB£1,297,000 (approximately $1,544,000) for working capital</t>
  </si>
  <si>
    <t>Net cash</t>
  </si>
  <si>
    <t>Source: Interlink Electronics Inc Form 10-Q for the quarterly period ended 31/03/2023; ; note 3 Acquisitions; see below</t>
  </si>
  <si>
    <t>Source: Interlink Electronics Inc press release dated 20/03/2023</t>
  </si>
  <si>
    <t xml:space="preserve">Source: </t>
  </si>
  <si>
    <t>Source:</t>
  </si>
  <si>
    <t>N/A</t>
  </si>
  <si>
    <t>Calman Technology Limited financial statements for the year ended 30/09/2022</t>
  </si>
  <si>
    <t>Interlink Electronics Inc press release dated 20/03/2023</t>
  </si>
  <si>
    <t>Calman Technology Limited PSC02 notice dated 20/03/2023</t>
  </si>
  <si>
    <t>Interlink Electronics Inc Form 10-Q for the quarterly period ended 31/03/2023</t>
  </si>
  <si>
    <t>Source: Interlink Electronics Inc Form 10-Q for the quarterly period ended 31/03/2023; ; note 3 Acquisitions</t>
  </si>
  <si>
    <t>DVR Limited</t>
  </si>
  <si>
    <t>SEK</t>
  </si>
  <si>
    <t>SEK/GBP Exchange Rate:</t>
  </si>
  <si>
    <t>Source: www.oanda.com - as at 04/07/2023</t>
  </si>
  <si>
    <t>Cash consideration (GBP)</t>
  </si>
  <si>
    <t>Source: Note AB Interim report January-September 2023; p.8;  "The total purchase consideration is SEK 156 million, of which SEK 96 million was paid on completion in July."</t>
  </si>
  <si>
    <t xml:space="preserve">     </t>
  </si>
  <si>
    <t>Fair-value of contingent consideration (GBP)</t>
  </si>
  <si>
    <t xml:space="preserve">Source: Note AB Interim report January-September 2023; p.8; </t>
  </si>
  <si>
    <t>Total consideration</t>
  </si>
  <si>
    <t>Net debt</t>
  </si>
  <si>
    <t>Source: Note AB Interim report January-September 2023; p.8; see below</t>
  </si>
  <si>
    <t>Source: DVR Limited consolidated financial statements for the year ended 31/03/2022</t>
  </si>
  <si>
    <t>DVR Limited consolidated financial statements for the year ended 31/03/2022</t>
  </si>
  <si>
    <t>DVR Limited PSC02 notice dated 10/07/2023</t>
  </si>
  <si>
    <t>Note AB press release dated 04/07/2023</t>
  </si>
  <si>
    <t>Note AB Interim report January-September 2023</t>
  </si>
  <si>
    <t>Source: Note AB Interim report January-September 2023; p.8</t>
  </si>
  <si>
    <t>SLV Holdings Limited (Silver Telecom)</t>
  </si>
  <si>
    <t>Source: discoverIE Group plc press release dated 05/12/2023; note 11 Business combinations</t>
  </si>
  <si>
    <t>Source: discoverIE Group plc press release dated 01/08/2023</t>
  </si>
  <si>
    <t>Profit before tax</t>
  </si>
  <si>
    <t>Source: SLV Holdings Limited financial statements for the year ended 28/02/2022</t>
  </si>
  <si>
    <t>Source: Silver Telecom Limited financial statements for the year ended 28/02/2022; SLV Holdings Limited financial statements for the year ended 28/02/2022</t>
  </si>
  <si>
    <t>Silver Telecom Limited financial statements for the year ended 28/02/2022</t>
  </si>
  <si>
    <t>SLV Holdings Limited financial statements for the year ended 28/02/2022</t>
  </si>
  <si>
    <t>Silver Telecom Limited financial statements for the year ended 28/02/2023</t>
  </si>
  <si>
    <t>SLV Holdings Limited financial statements for the year ended 28/02/2023</t>
  </si>
  <si>
    <t>SLV Holdings Limited PSC02 notice dated 12/09/2023</t>
  </si>
  <si>
    <t xml:space="preserve">discoverIE Group plc press release dated 01/08/2023
</t>
  </si>
  <si>
    <t>discoverIE Group plc press release dated 05/12/2023</t>
  </si>
  <si>
    <t>Alpha Instrumatics Holding Company Limited</t>
  </si>
  <si>
    <t>Source: Halma plc press release dated 25/10/2023; on a cash and debt free basis; excludes earn-out of up to £5.5m</t>
  </si>
  <si>
    <t>Halma plc press release dated 25/10/2023</t>
  </si>
  <si>
    <t>Alpha Instrumatics Holding Company Limited PSC02 notice dated 06/11/2023</t>
  </si>
  <si>
    <t>00/00/2000</t>
  </si>
  <si>
    <t>Industrial Vision Systems Ltd</t>
  </si>
  <si>
    <t>Cash at bank and in hand - as at 28/03/2023</t>
  </si>
  <si>
    <t>Source: Industrial Vision Systems Ltd financial statements for the year ended 28/02/2023</t>
  </si>
  <si>
    <t>Industrial Vision Systems Ltd financial statements for the year ended 28/02/2023</t>
  </si>
  <si>
    <t>Industrial Vision Systems Ltd PSC02 notice dated 01/11/2023</t>
  </si>
  <si>
    <t>Oxford Metrics plc press release 01/11/2023</t>
  </si>
  <si>
    <t>Cash at bank and in hand</t>
  </si>
  <si>
    <t>Peak Sensors (Holding) Limited</t>
  </si>
  <si>
    <t>Source: SDI Group plc press release dated 07/12/2023; Note: 8. Post balance sheet events; Initial consideration</t>
  </si>
  <si>
    <t>Deferred consideration (GBP)</t>
  </si>
  <si>
    <t>Source: SDI Group plc press release dated 07/12/2023; Note: 8. Post balance sheet events; circa £1m depending on net assets delivered at completion.</t>
  </si>
  <si>
    <t>Cash at bank and in hand - as at 31/03/2023</t>
  </si>
  <si>
    <t>Source: Peak Sensors (Holding) Limited financial statements for the year ended  31/03/2023; Peak Sensors Limited financial statements for the year ended 31/03/2023; Peak Sensors (Property) Limited financial statements for the year ended 31/03/2023</t>
  </si>
  <si>
    <t>Freehold Investment property</t>
  </si>
  <si>
    <t>Source: Peak Sensors (Property) Limited financial statements for the year ended 31/03/2023</t>
  </si>
  <si>
    <t>Source: SDI Group plc press release dated 06/11/2023</t>
  </si>
  <si>
    <t>Source: SDI Group plc press release dated 06/11/2023; circa</t>
  </si>
  <si>
    <t>Property lease expense</t>
  </si>
  <si>
    <t>Source: Savills UK Commercial Market in Minutes December 2022; notional cost to capture lease expense; Provincial Office average prime yield of 5.75% at Nov 2022. Freehold Investment Property valued at £445k - see adjustment above</t>
  </si>
  <si>
    <t>Source: Peak Sensors Limited financial statements for the year ended 31/03/2023</t>
  </si>
  <si>
    <t>Peak Sensors (Holding) Limited financial statements for the year ended  31/03/2023</t>
  </si>
  <si>
    <t>Peak Sensors Limited financial statements for the year ended 31/03/2023</t>
  </si>
  <si>
    <t>Peak Sensors (Property) Limited financial statements for the year ended 31/03/2023</t>
  </si>
  <si>
    <t>Peak Sensors (Holding) Limited PSC02 notice dated 06/11/2023</t>
  </si>
  <si>
    <t>SDI Group plc press release dated 06/11/2023</t>
  </si>
  <si>
    <t>SDI Group plc press release dated 07/12/2023</t>
  </si>
  <si>
    <t>Sheriff Technology Limited</t>
  </si>
  <si>
    <t>Source: Focusrite plc press release dated 19/12/2023; unaudited</t>
  </si>
  <si>
    <t>Sheriff Technology Limited financial statements for the year ended 31/10/2023</t>
  </si>
  <si>
    <t>Focusrite plc press release dated 19/12/2023</t>
  </si>
  <si>
    <t>Sheriff Technology Ltd PSC02 notice dated 17/01/2024</t>
  </si>
  <si>
    <t>Note: Profit before tax used as proxy for Operating profit, the target does not report external debt on the balance sheet , therefore Net Financial expense is immaterial</t>
  </si>
  <si>
    <t>Source: Alpha Instrumatics Holding Company Limited consolidated financial statements for the year ended 31/12/2022</t>
  </si>
  <si>
    <t>Alpha Instrumatics Holding Company Limited consolidated financial statements for the year ended 31/12/2022</t>
  </si>
  <si>
    <t>Source: Oxford Metrics plc press release 01/11/2023; unaudited</t>
  </si>
  <si>
    <t>Source: Focusrite plc press release dated 19/12/2023; excluding earn-out of up to o £1.2m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</si>
</sst>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#,##0.00000_);[Red]\(#,##0.00000\)"/>
    <numFmt numFmtId="168" formatCode="0.0"/>
    <numFmt numFmtId="169" formatCode="#,##0.0_);[Red]\(#,##0.0\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7" fontId="0" fillId="0" borderId="0" xfId="1" applyNumberFormat="1" applyFont="1" applyAlignment="1">
      <alignment horizontal="left" vertical="top"/>
    </xf>
    <xf numFmtId="167" fontId="0" fillId="0" borderId="0" xfId="0" applyNumberFormat="1" applyAlignment="1">
      <alignment horizontal="left"/>
    </xf>
    <xf numFmtId="165" fontId="2" fillId="0" borderId="0" xfId="1" applyNumberFormat="1" applyFont="1" applyFill="1" applyBorder="1"/>
    <xf numFmtId="165" fontId="2" fillId="2" borderId="4" xfId="1" applyNumberFormat="1" applyFont="1" applyFill="1" applyBorder="1" applyAlignment="1">
      <alignment horizontal="right"/>
    </xf>
    <xf numFmtId="38" fontId="0" fillId="0" borderId="2" xfId="1" applyNumberFormat="1" applyFont="1" applyBorder="1" applyAlignment="1">
      <alignment vertical="top"/>
    </xf>
    <xf numFmtId="38" fontId="4" fillId="0" borderId="2" xfId="1" applyNumberFormat="1" applyFont="1" applyBorder="1" applyAlignment="1">
      <alignment vertical="top"/>
    </xf>
    <xf numFmtId="168" fontId="0" fillId="0" borderId="0" xfId="0" applyNumberFormat="1"/>
    <xf numFmtId="169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14C37-D36A-3944-8F8B-CE6B5177A0C0}">
  <sheetPr>
    <pageSetUpPr fitToPage="1"/>
  </sheetPr>
  <dimension ref="A1:I90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44957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22500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11</v>
      </c>
      <c r="B17" s="15">
        <f>-B83</f>
        <v>-800</v>
      </c>
      <c r="C17" s="16" t="s">
        <v>9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B12-B83</f>
        <v>21700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45016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16</v>
      </c>
      <c r="B30" s="26">
        <v>6336.2049999999999</v>
      </c>
      <c r="C30" s="16" t="s">
        <v>17</v>
      </c>
    </row>
    <row r="31" spans="1:3" x14ac:dyDescent="0.2">
      <c r="A31" s="14" t="s">
        <v>18</v>
      </c>
      <c r="B31" s="26"/>
      <c r="C31" s="16"/>
    </row>
    <row r="32" spans="1:3" ht="34" x14ac:dyDescent="0.2">
      <c r="A32" s="1" t="s">
        <v>19</v>
      </c>
      <c r="B32" s="26">
        <v>2716.8910000000001</v>
      </c>
      <c r="C32" s="16" t="s">
        <v>17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x14ac:dyDescent="0.2">
      <c r="A37" s="14" t="s">
        <v>22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x14ac:dyDescent="0.2">
      <c r="A41" s="14" t="s">
        <v>25</v>
      </c>
      <c r="B41" s="26"/>
      <c r="C41" s="11"/>
    </row>
    <row r="42" spans="1:3" x14ac:dyDescent="0.2">
      <c r="A42" s="14" t="s">
        <v>26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x14ac:dyDescent="0.2">
      <c r="A47" s="14" t="s">
        <v>30</v>
      </c>
      <c r="B47" s="26"/>
      <c r="C47" s="16"/>
    </row>
    <row r="48" spans="1:3" x14ac:dyDescent="0.2">
      <c r="A48" s="14"/>
      <c r="B48" s="26"/>
      <c r="C48" s="11"/>
    </row>
    <row r="49" spans="1:3" ht="34" x14ac:dyDescent="0.2">
      <c r="A49" s="14" t="s">
        <v>31</v>
      </c>
      <c r="B49" s="26">
        <v>59.86</v>
      </c>
      <c r="C49" s="16" t="s">
        <v>17</v>
      </c>
    </row>
    <row r="50" spans="1:3" x14ac:dyDescent="0.2">
      <c r="A50" s="14"/>
      <c r="B50" s="26"/>
      <c r="C50" s="11"/>
    </row>
    <row r="51" spans="1:3" x14ac:dyDescent="0.2">
      <c r="A51" s="14" t="s">
        <v>32</v>
      </c>
      <c r="B51" s="26">
        <f>SUM(B36:B49)</f>
        <v>59.86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13</v>
      </c>
      <c r="B53" s="31">
        <f>B32+B51</f>
        <v>2776.7510000000002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3.4</v>
      </c>
      <c r="C56" s="10"/>
    </row>
    <row r="57" spans="1:3" x14ac:dyDescent="0.2">
      <c r="A57" s="33" t="s">
        <v>34</v>
      </c>
      <c r="B57" s="34">
        <f>ROUND((B20/B32),1)</f>
        <v>8</v>
      </c>
      <c r="C57" s="10"/>
    </row>
    <row r="58" spans="1:3" x14ac:dyDescent="0.2">
      <c r="A58" s="33" t="s">
        <v>35</v>
      </c>
      <c r="B58" s="34">
        <f>ROUND((B20/B53),1)</f>
        <v>7.8</v>
      </c>
      <c r="C58" s="10"/>
    </row>
    <row r="61" spans="1:3" x14ac:dyDescent="0.2">
      <c r="A61" s="7" t="s">
        <v>36</v>
      </c>
      <c r="B61" s="8"/>
      <c r="C61" s="9"/>
    </row>
    <row r="62" spans="1:3" x14ac:dyDescent="0.2">
      <c r="C62" s="10"/>
    </row>
    <row r="63" spans="1:3" x14ac:dyDescent="0.2">
      <c r="A63" s="14" t="s">
        <v>37</v>
      </c>
    </row>
    <row r="64" spans="1:3" x14ac:dyDescent="0.2">
      <c r="A64" s="14" t="s">
        <v>38</v>
      </c>
    </row>
    <row r="65" spans="1:3" x14ac:dyDescent="0.2">
      <c r="A65" s="14" t="s">
        <v>39</v>
      </c>
    </row>
    <row r="66" spans="1:3" x14ac:dyDescent="0.2">
      <c r="A66" t="s">
        <v>40</v>
      </c>
    </row>
    <row r="67" spans="1:3" x14ac:dyDescent="0.2">
      <c r="A67" t="s">
        <v>41</v>
      </c>
    </row>
    <row r="68" spans="1:3" x14ac:dyDescent="0.2">
      <c r="C68" s="11"/>
    </row>
    <row r="69" spans="1:3" x14ac:dyDescent="0.2">
      <c r="A69" s="35"/>
      <c r="B69" s="35"/>
      <c r="C69" s="9"/>
    </row>
    <row r="70" spans="1:3" x14ac:dyDescent="0.2">
      <c r="C70" s="36"/>
    </row>
    <row r="71" spans="1:3" x14ac:dyDescent="0.2">
      <c r="C71" s="36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7">
        <v>44957</v>
      </c>
    </row>
    <row r="77" spans="1:3" x14ac:dyDescent="0.2">
      <c r="A77" s="2" t="s">
        <v>15</v>
      </c>
      <c r="B77" s="5"/>
    </row>
    <row r="78" spans="1:3" x14ac:dyDescent="0.2">
      <c r="A78" s="38"/>
      <c r="B78" s="5"/>
    </row>
    <row r="80" spans="1:3" ht="17" x14ac:dyDescent="0.2">
      <c r="A80" s="14" t="s">
        <v>42</v>
      </c>
      <c r="B80" s="15">
        <v>800</v>
      </c>
      <c r="C80" s="16" t="s">
        <v>9</v>
      </c>
    </row>
    <row r="81" spans="1:9" x14ac:dyDescent="0.2">
      <c r="A81" s="14" t="s">
        <v>43</v>
      </c>
      <c r="B81" s="15"/>
      <c r="C81" s="16"/>
    </row>
    <row r="82" spans="1:9" x14ac:dyDescent="0.2">
      <c r="A82" t="s">
        <v>44</v>
      </c>
      <c r="B82" s="28"/>
      <c r="C82" s="16"/>
    </row>
    <row r="83" spans="1:9" x14ac:dyDescent="0.2">
      <c r="A83" s="2" t="s">
        <v>11</v>
      </c>
      <c r="B83" s="39">
        <f>SUM(B80:B82)</f>
        <v>800</v>
      </c>
    </row>
    <row r="86" spans="1:9" x14ac:dyDescent="0.2">
      <c r="A86" s="40" t="s">
        <v>45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0bhGA+GfH+pWGldnW2f8m84dKki1Zbj97qagLfAigrz79l2zLZdfZpP5Ygjo5lhLrd4qywoa3IYiXRMMqUf3Jw==" saltValue="eVpeucEwn5llrvwhY8lwoQ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F7EF-F94A-B541-8723-00A97FA00309}">
  <sheetPr>
    <pageSetUpPr fitToPage="1"/>
  </sheetPr>
  <dimension ref="A1:J9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46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45002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15</v>
      </c>
      <c r="B11" s="10"/>
      <c r="C11" s="10"/>
      <c r="D11" s="11"/>
    </row>
    <row r="12" spans="1:4" x14ac:dyDescent="0.2">
      <c r="A12" s="41">
        <v>0.82737000000000005</v>
      </c>
      <c r="B12" s="10"/>
      <c r="C12" s="10"/>
      <c r="D12" s="11" t="s">
        <v>48</v>
      </c>
    </row>
    <row r="13" spans="1:4" x14ac:dyDescent="0.2">
      <c r="A13" s="13"/>
      <c r="B13" s="10"/>
      <c r="C13" s="10"/>
      <c r="D13" s="11"/>
    </row>
    <row r="14" spans="1:4" ht="51" x14ac:dyDescent="0.2">
      <c r="A14" s="14" t="s">
        <v>49</v>
      </c>
      <c r="B14" s="15">
        <f>C14*A12</f>
        <v>5341.50072</v>
      </c>
      <c r="C14" s="15">
        <v>6456</v>
      </c>
      <c r="D14" s="16" t="s">
        <v>50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7" t="s">
        <v>10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34" x14ac:dyDescent="0.2">
      <c r="A19" s="14" t="s">
        <v>51</v>
      </c>
      <c r="B19" s="15">
        <f>-B84</f>
        <v>-1229.47182</v>
      </c>
      <c r="C19" s="15">
        <f>-C84</f>
        <v>-1486</v>
      </c>
      <c r="D19" s="16" t="s">
        <v>52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8" t="s">
        <v>12</v>
      </c>
      <c r="B22" s="19">
        <f>B14-B84</f>
        <v>4112.0289000000002</v>
      </c>
      <c r="C22" s="19"/>
      <c r="D22" s="20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13</v>
      </c>
      <c r="B25" s="7"/>
      <c r="C25" s="7"/>
      <c r="D25" s="21"/>
    </row>
    <row r="26" spans="1:4" x14ac:dyDescent="0.2">
      <c r="A26" s="2" t="s">
        <v>14</v>
      </c>
      <c r="B26" s="3"/>
      <c r="C26" s="3"/>
      <c r="D26" s="22"/>
    </row>
    <row r="27" spans="1:4" x14ac:dyDescent="0.2">
      <c r="A27" s="12">
        <v>44834</v>
      </c>
      <c r="B27" s="23"/>
      <c r="C27" s="23"/>
      <c r="D27" s="23"/>
    </row>
    <row r="28" spans="1:4" x14ac:dyDescent="0.2">
      <c r="A28" s="13"/>
      <c r="B28" s="24"/>
      <c r="C28" s="24"/>
      <c r="D28" s="23"/>
    </row>
    <row r="29" spans="1:4" x14ac:dyDescent="0.2">
      <c r="A29" s="2" t="s">
        <v>15</v>
      </c>
      <c r="B29" s="23"/>
      <c r="C29" s="23"/>
      <c r="D29" s="23"/>
    </row>
    <row r="30" spans="1:4" x14ac:dyDescent="0.2">
      <c r="A30" s="42">
        <f>A12</f>
        <v>0.82737000000000005</v>
      </c>
      <c r="B30" s="23"/>
      <c r="C30" s="23"/>
      <c r="D30" s="11" t="s">
        <v>48</v>
      </c>
    </row>
    <row r="31" spans="1:4" x14ac:dyDescent="0.2">
      <c r="A31" s="13"/>
      <c r="B31" s="23"/>
      <c r="C31" s="23"/>
      <c r="D31" s="23"/>
    </row>
    <row r="32" spans="1:4" ht="17" x14ac:dyDescent="0.2">
      <c r="A32" s="14" t="s">
        <v>16</v>
      </c>
      <c r="B32" s="26">
        <f>C32*A30</f>
        <v>2564.8470000000002</v>
      </c>
      <c r="C32" s="26">
        <v>3100</v>
      </c>
      <c r="D32" s="16" t="s">
        <v>53</v>
      </c>
    </row>
    <row r="33" spans="1:4" hidden="1" x14ac:dyDescent="0.2">
      <c r="A33" s="14" t="s">
        <v>18</v>
      </c>
      <c r="B33" s="26"/>
      <c r="C33" s="26"/>
      <c r="D33" s="16"/>
    </row>
    <row r="34" spans="1:4" ht="17" hidden="1" x14ac:dyDescent="0.2">
      <c r="A34" s="1" t="s">
        <v>19</v>
      </c>
      <c r="B34" s="26">
        <v>0</v>
      </c>
      <c r="C34" s="26"/>
      <c r="D34" s="16" t="s">
        <v>54</v>
      </c>
    </row>
    <row r="35" spans="1:4" hidden="1" x14ac:dyDescent="0.2">
      <c r="A35" s="14"/>
      <c r="B35" s="26"/>
      <c r="C35" s="26"/>
      <c r="D35" s="11"/>
    </row>
    <row r="36" spans="1:4" hidden="1" x14ac:dyDescent="0.2">
      <c r="A36" s="1" t="s">
        <v>20</v>
      </c>
      <c r="B36" s="26"/>
      <c r="C36" s="26"/>
      <c r="D36" s="11"/>
    </row>
    <row r="37" spans="1:4" hidden="1" x14ac:dyDescent="0.2">
      <c r="A37" s="14"/>
      <c r="B37" s="26"/>
      <c r="C37" s="26"/>
      <c r="D37" s="11"/>
    </row>
    <row r="38" spans="1:4" hidden="1" x14ac:dyDescent="0.2">
      <c r="A38" s="14" t="s">
        <v>21</v>
      </c>
      <c r="B38" s="26"/>
      <c r="C38" s="26"/>
      <c r="D38" s="16"/>
    </row>
    <row r="39" spans="1:4" hidden="1" x14ac:dyDescent="0.2">
      <c r="A39" s="14" t="s">
        <v>22</v>
      </c>
      <c r="B39" s="26"/>
      <c r="C39" s="26"/>
      <c r="D39" s="11"/>
    </row>
    <row r="40" spans="1:4" hidden="1" x14ac:dyDescent="0.2">
      <c r="A40" s="14"/>
      <c r="B40" s="26"/>
      <c r="C40" s="26"/>
      <c r="D40" s="11"/>
    </row>
    <row r="41" spans="1:4" hidden="1" x14ac:dyDescent="0.2">
      <c r="A41" s="14" t="s">
        <v>23</v>
      </c>
      <c r="B41" s="26"/>
      <c r="C41" s="26"/>
      <c r="D41" s="11"/>
    </row>
    <row r="42" spans="1:4" hidden="1" x14ac:dyDescent="0.2">
      <c r="A42" s="14" t="s">
        <v>24</v>
      </c>
      <c r="B42" s="26"/>
      <c r="C42" s="26"/>
      <c r="D42" s="16"/>
    </row>
    <row r="43" spans="1:4" hidden="1" x14ac:dyDescent="0.2">
      <c r="A43" s="14" t="s">
        <v>25</v>
      </c>
      <c r="B43" s="26"/>
      <c r="C43" s="26"/>
      <c r="D43" s="11"/>
    </row>
    <row r="44" spans="1:4" hidden="1" x14ac:dyDescent="0.2">
      <c r="A44" s="14" t="s">
        <v>26</v>
      </c>
      <c r="B44" s="26"/>
      <c r="C44" s="26"/>
      <c r="D44" s="11"/>
    </row>
    <row r="45" spans="1:4" hidden="1" x14ac:dyDescent="0.2">
      <c r="A45" s="14"/>
      <c r="B45" s="26"/>
      <c r="C45" s="26"/>
      <c r="D45" s="11"/>
    </row>
    <row r="46" spans="1:4" hidden="1" x14ac:dyDescent="0.2">
      <c r="A46" s="14" t="s">
        <v>27</v>
      </c>
      <c r="B46" s="26"/>
      <c r="C46" s="26"/>
      <c r="D46" s="16"/>
    </row>
    <row r="47" spans="1:4" hidden="1" x14ac:dyDescent="0.2">
      <c r="A47" s="14" t="s">
        <v>28</v>
      </c>
      <c r="B47" s="26"/>
      <c r="C47" s="26"/>
      <c r="D47" s="11"/>
    </row>
    <row r="48" spans="1:4" hidden="1" x14ac:dyDescent="0.2">
      <c r="A48" s="14" t="s">
        <v>29</v>
      </c>
      <c r="B48" s="26"/>
      <c r="C48" s="26"/>
      <c r="D48" s="16"/>
    </row>
    <row r="49" spans="1:4" hidden="1" x14ac:dyDescent="0.2">
      <c r="A49" s="14" t="s">
        <v>30</v>
      </c>
      <c r="B49" s="26"/>
      <c r="C49" s="26"/>
      <c r="D49" s="16"/>
    </row>
    <row r="50" spans="1:4" hidden="1" x14ac:dyDescent="0.2">
      <c r="A50" s="14"/>
      <c r="B50" s="26"/>
      <c r="C50" s="26"/>
      <c r="D50" s="11"/>
    </row>
    <row r="51" spans="1:4" ht="17" hidden="1" x14ac:dyDescent="0.2">
      <c r="A51" s="14" t="s">
        <v>31</v>
      </c>
      <c r="B51" s="26">
        <v>0</v>
      </c>
      <c r="C51" s="26"/>
      <c r="D51" s="16" t="s">
        <v>55</v>
      </c>
    </row>
    <row r="52" spans="1:4" hidden="1" x14ac:dyDescent="0.2">
      <c r="A52" s="14"/>
      <c r="B52" s="26"/>
      <c r="C52" s="26"/>
      <c r="D52" s="11"/>
    </row>
    <row r="53" spans="1:4" hidden="1" x14ac:dyDescent="0.2">
      <c r="A53" s="14" t="s">
        <v>32</v>
      </c>
      <c r="B53" s="26">
        <f>SUM(B38:B51)</f>
        <v>0</v>
      </c>
      <c r="C53" s="26"/>
      <c r="D53" s="11"/>
    </row>
    <row r="54" spans="1:4" hidden="1" x14ac:dyDescent="0.2">
      <c r="A54" s="27"/>
      <c r="B54" s="28"/>
      <c r="C54" s="28"/>
      <c r="D54" s="29"/>
    </row>
    <row r="55" spans="1:4" hidden="1" x14ac:dyDescent="0.2">
      <c r="A55" s="30" t="s">
        <v>13</v>
      </c>
      <c r="B55" s="31">
        <f>B34+B53</f>
        <v>0</v>
      </c>
      <c r="C55" s="31"/>
      <c r="D55" s="32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3" t="s">
        <v>33</v>
      </c>
      <c r="B58" s="34">
        <f>ROUND((B22/B32),1)</f>
        <v>1.6</v>
      </c>
      <c r="C58" s="43"/>
      <c r="D58" s="10"/>
    </row>
    <row r="59" spans="1:4" x14ac:dyDescent="0.2">
      <c r="A59" s="33" t="s">
        <v>34</v>
      </c>
      <c r="B59" s="44" t="s">
        <v>56</v>
      </c>
      <c r="C59" s="43"/>
      <c r="D59" s="10"/>
    </row>
    <row r="60" spans="1:4" x14ac:dyDescent="0.2">
      <c r="A60" s="33" t="s">
        <v>35</v>
      </c>
      <c r="B60" s="44" t="s">
        <v>56</v>
      </c>
      <c r="C60" s="43"/>
      <c r="D60" s="10"/>
    </row>
    <row r="63" spans="1:4" x14ac:dyDescent="0.2">
      <c r="A63" s="7" t="s">
        <v>36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57</v>
      </c>
    </row>
    <row r="66" spans="1:4" x14ac:dyDescent="0.2">
      <c r="A66" s="14" t="s">
        <v>58</v>
      </c>
    </row>
    <row r="67" spans="1:4" x14ac:dyDescent="0.2">
      <c r="A67" t="s">
        <v>59</v>
      </c>
    </row>
    <row r="68" spans="1:4" x14ac:dyDescent="0.2">
      <c r="A68" t="s">
        <v>60</v>
      </c>
    </row>
    <row r="69" spans="1:4" x14ac:dyDescent="0.2">
      <c r="D69" s="11"/>
    </row>
    <row r="70" spans="1:4" x14ac:dyDescent="0.2">
      <c r="A70" s="35"/>
      <c r="B70" s="35"/>
      <c r="C70" s="35"/>
      <c r="D70" s="9"/>
    </row>
    <row r="71" spans="1:4" x14ac:dyDescent="0.2">
      <c r="D71" s="36"/>
    </row>
    <row r="72" spans="1:4" x14ac:dyDescent="0.2">
      <c r="D72" s="36"/>
    </row>
    <row r="73" spans="1:4" x14ac:dyDescent="0.2">
      <c r="B73" s="3" t="s">
        <v>3</v>
      </c>
      <c r="C73" s="3" t="s">
        <v>47</v>
      </c>
    </row>
    <row r="74" spans="1:4" x14ac:dyDescent="0.2">
      <c r="B74" s="3"/>
      <c r="C74" s="3"/>
    </row>
    <row r="75" spans="1:4" x14ac:dyDescent="0.2">
      <c r="B75" s="5" t="s">
        <v>5</v>
      </c>
      <c r="C75" s="5" t="s">
        <v>5</v>
      </c>
    </row>
    <row r="76" spans="1:4" x14ac:dyDescent="0.2">
      <c r="B76" s="5"/>
      <c r="C76" s="5"/>
    </row>
    <row r="77" spans="1:4" x14ac:dyDescent="0.2">
      <c r="B77" s="37">
        <v>45002</v>
      </c>
      <c r="C77" s="37">
        <v>45002</v>
      </c>
    </row>
    <row r="78" spans="1:4" x14ac:dyDescent="0.2">
      <c r="A78" s="2" t="s">
        <v>15</v>
      </c>
      <c r="B78" s="5"/>
      <c r="C78" s="5"/>
    </row>
    <row r="79" spans="1:4" x14ac:dyDescent="0.2">
      <c r="A79" s="38">
        <f>A12</f>
        <v>0.82737000000000005</v>
      </c>
      <c r="B79" s="5"/>
      <c r="C79" s="5"/>
      <c r="D79" t="s">
        <v>48</v>
      </c>
    </row>
    <row r="81" spans="1:10" ht="34" x14ac:dyDescent="0.2">
      <c r="A81" s="14" t="s">
        <v>42</v>
      </c>
      <c r="B81" s="15">
        <f>C81*A79</f>
        <v>1304.7624900000001</v>
      </c>
      <c r="C81" s="15">
        <v>1577</v>
      </c>
      <c r="D81" s="16" t="s">
        <v>61</v>
      </c>
    </row>
    <row r="82" spans="1:10" x14ac:dyDescent="0.2">
      <c r="A82" s="14" t="s">
        <v>43</v>
      </c>
      <c r="B82" s="15"/>
      <c r="C82" s="15"/>
      <c r="D82" s="16"/>
    </row>
    <row r="83" spans="1:10" ht="34" x14ac:dyDescent="0.2">
      <c r="A83" s="14" t="s">
        <v>44</v>
      </c>
      <c r="B83" s="45">
        <f>C83*A79</f>
        <v>-75.290670000000006</v>
      </c>
      <c r="C83" s="46">
        <v>-91</v>
      </c>
      <c r="D83" s="16" t="s">
        <v>61</v>
      </c>
    </row>
    <row r="84" spans="1:10" x14ac:dyDescent="0.2">
      <c r="A84" s="2" t="s">
        <v>51</v>
      </c>
      <c r="B84" s="39">
        <f>SUM(B81:B83)</f>
        <v>1229.47182</v>
      </c>
      <c r="C84" s="39">
        <f>SUM(C81:C83)</f>
        <v>1486</v>
      </c>
    </row>
    <row r="87" spans="1:10" x14ac:dyDescent="0.2">
      <c r="A87" s="40" t="s">
        <v>45</v>
      </c>
    </row>
    <row r="91" spans="1:10" x14ac:dyDescent="0.2">
      <c r="F91" s="16"/>
      <c r="G91" s="16"/>
      <c r="H91" s="16"/>
      <c r="I91" s="16"/>
      <c r="J91" s="16"/>
    </row>
  </sheetData>
  <sheetProtection algorithmName="SHA-512" hashValue="pqTWhbLlCCSf58+xlW1sqiBRwf+xeAJcUAwRwgrmV4Gq63XFRPDre6DiglkXsEAsAax6scXGomqm2M3AORBP9w==" saltValue="b8oW2Ah/dZQjkWnwMZ4dU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3385A-E6A2-BE49-88B2-65A0339047EC}">
  <sheetPr>
    <pageSetUpPr fitToPage="1"/>
  </sheetPr>
  <dimension ref="A1:J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62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63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45111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64</v>
      </c>
      <c r="B11" s="10"/>
      <c r="C11" s="10"/>
      <c r="D11" s="11"/>
    </row>
    <row r="12" spans="1:4" x14ac:dyDescent="0.2">
      <c r="A12" s="41">
        <v>7.2779999999999997E-2</v>
      </c>
      <c r="B12" s="10"/>
      <c r="C12" s="10"/>
      <c r="D12" s="11" t="s">
        <v>65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x14ac:dyDescent="0.2">
      <c r="A15" s="13"/>
      <c r="B15" s="10"/>
      <c r="C15" s="10"/>
      <c r="D15" s="11"/>
    </row>
    <row r="16" spans="1:4" ht="34" x14ac:dyDescent="0.2">
      <c r="A16" s="14" t="s">
        <v>66</v>
      </c>
      <c r="B16" s="15">
        <f>C16*A12</f>
        <v>6986.88</v>
      </c>
      <c r="C16" s="15">
        <v>96000</v>
      </c>
      <c r="D16" s="16" t="s">
        <v>67</v>
      </c>
    </row>
    <row r="17" spans="1:4" ht="17" x14ac:dyDescent="0.2">
      <c r="A17" s="14"/>
      <c r="B17" s="15"/>
      <c r="C17" s="15"/>
      <c r="D17" s="16" t="s">
        <v>68</v>
      </c>
    </row>
    <row r="18" spans="1:4" ht="17" x14ac:dyDescent="0.2">
      <c r="A18" s="14" t="s">
        <v>69</v>
      </c>
      <c r="B18" s="45">
        <f>C18*A12</f>
        <v>4366.8</v>
      </c>
      <c r="C18" s="45">
        <v>60000</v>
      </c>
      <c r="D18" s="16" t="s">
        <v>70</v>
      </c>
    </row>
    <row r="19" spans="1:4" x14ac:dyDescent="0.2">
      <c r="A19" s="14"/>
      <c r="B19" s="15"/>
      <c r="C19" s="15"/>
      <c r="D19" s="16"/>
    </row>
    <row r="20" spans="1:4" x14ac:dyDescent="0.2">
      <c r="A20" s="1" t="s">
        <v>71</v>
      </c>
      <c r="B20" s="15">
        <f>SUM(B16:B18)</f>
        <v>11353.68</v>
      </c>
      <c r="C20" s="15">
        <f>SUM(C16:C18)</f>
        <v>156000</v>
      </c>
      <c r="D20" s="16"/>
    </row>
    <row r="21" spans="1:4" x14ac:dyDescent="0.2">
      <c r="A21" s="14"/>
      <c r="B21" s="15"/>
      <c r="C21" s="15"/>
      <c r="D21" s="16"/>
    </row>
    <row r="22" spans="1:4" x14ac:dyDescent="0.2">
      <c r="A22" s="17" t="s">
        <v>10</v>
      </c>
      <c r="B22" s="15"/>
      <c r="C22" s="15"/>
      <c r="D22" s="16"/>
    </row>
    <row r="23" spans="1:4" x14ac:dyDescent="0.2">
      <c r="A23" s="14"/>
      <c r="B23" s="15"/>
      <c r="C23" s="15"/>
      <c r="D23" s="16"/>
    </row>
    <row r="24" spans="1:4" ht="17" x14ac:dyDescent="0.2">
      <c r="A24" s="14" t="s">
        <v>72</v>
      </c>
      <c r="B24" s="15">
        <f>-B89</f>
        <v>727.80000000000007</v>
      </c>
      <c r="C24" s="15">
        <f>-C89</f>
        <v>10000</v>
      </c>
      <c r="D24" s="16" t="s">
        <v>73</v>
      </c>
    </row>
    <row r="25" spans="1:4" x14ac:dyDescent="0.2">
      <c r="A25" s="14"/>
      <c r="B25" s="15"/>
      <c r="C25" s="15"/>
      <c r="D25" s="16"/>
    </row>
    <row r="26" spans="1:4" x14ac:dyDescent="0.2">
      <c r="A26" s="4"/>
      <c r="B26" s="10"/>
      <c r="C26" s="10"/>
    </row>
    <row r="27" spans="1:4" x14ac:dyDescent="0.2">
      <c r="A27" s="18" t="s">
        <v>12</v>
      </c>
      <c r="B27" s="19">
        <f>B20-B89</f>
        <v>12081.48</v>
      </c>
      <c r="C27" s="19"/>
      <c r="D27" s="20"/>
    </row>
    <row r="28" spans="1:4" x14ac:dyDescent="0.2">
      <c r="A28" s="2"/>
    </row>
    <row r="29" spans="1:4" x14ac:dyDescent="0.2">
      <c r="A29" s="2"/>
    </row>
    <row r="30" spans="1:4" x14ac:dyDescent="0.2">
      <c r="A30" s="7" t="s">
        <v>13</v>
      </c>
      <c r="B30" s="7"/>
      <c r="C30" s="7"/>
      <c r="D30" s="21"/>
    </row>
    <row r="31" spans="1:4" x14ac:dyDescent="0.2">
      <c r="A31" s="2" t="s">
        <v>14</v>
      </c>
      <c r="B31" s="3"/>
      <c r="C31" s="3"/>
      <c r="D31" s="22"/>
    </row>
    <row r="32" spans="1:4" x14ac:dyDescent="0.2">
      <c r="A32" s="12">
        <v>44651</v>
      </c>
      <c r="B32" s="23"/>
      <c r="C32" s="23"/>
      <c r="D32" s="23"/>
    </row>
    <row r="33" spans="1:4" x14ac:dyDescent="0.2">
      <c r="A33" s="13"/>
      <c r="B33" s="24"/>
      <c r="C33" s="24"/>
      <c r="D33" s="23"/>
    </row>
    <row r="34" spans="1:4" x14ac:dyDescent="0.2">
      <c r="A34" s="2" t="s">
        <v>15</v>
      </c>
      <c r="B34" s="23"/>
      <c r="C34" s="23"/>
      <c r="D34" s="23"/>
    </row>
    <row r="35" spans="1:4" x14ac:dyDescent="0.2">
      <c r="A35" s="25"/>
      <c r="B35" s="23"/>
      <c r="C35" s="23"/>
      <c r="D35" s="25"/>
    </row>
    <row r="36" spans="1:4" x14ac:dyDescent="0.2">
      <c r="A36" s="13"/>
      <c r="B36" s="23"/>
      <c r="C36" s="23"/>
      <c r="D36" s="23"/>
    </row>
    <row r="37" spans="1:4" ht="17" x14ac:dyDescent="0.2">
      <c r="A37" s="14" t="s">
        <v>16</v>
      </c>
      <c r="B37" s="26">
        <v>13651.264999999999</v>
      </c>
      <c r="C37" s="26"/>
      <c r="D37" s="16" t="s">
        <v>74</v>
      </c>
    </row>
    <row r="38" spans="1:4" x14ac:dyDescent="0.2">
      <c r="A38" s="14" t="s">
        <v>18</v>
      </c>
      <c r="B38" s="26"/>
      <c r="C38" s="26"/>
      <c r="D38" s="16"/>
    </row>
    <row r="39" spans="1:4" ht="17" x14ac:dyDescent="0.2">
      <c r="A39" s="1" t="s">
        <v>19</v>
      </c>
      <c r="B39" s="26">
        <v>1614.729</v>
      </c>
      <c r="C39" s="26"/>
      <c r="D39" s="16" t="s">
        <v>74</v>
      </c>
    </row>
    <row r="40" spans="1:4" x14ac:dyDescent="0.2">
      <c r="A40" s="14"/>
      <c r="B40" s="26"/>
      <c r="C40" s="26"/>
      <c r="D40" s="11"/>
    </row>
    <row r="41" spans="1:4" x14ac:dyDescent="0.2">
      <c r="A41" s="1" t="s">
        <v>20</v>
      </c>
      <c r="B41" s="26"/>
      <c r="C41" s="26"/>
      <c r="D41" s="11"/>
    </row>
    <row r="42" spans="1:4" x14ac:dyDescent="0.2">
      <c r="A42" s="14"/>
      <c r="B42" s="26"/>
      <c r="C42" s="26"/>
      <c r="D42" s="11"/>
    </row>
    <row r="43" spans="1:4" x14ac:dyDescent="0.2">
      <c r="A43" s="14" t="s">
        <v>21</v>
      </c>
      <c r="B43" s="26"/>
      <c r="C43" s="26"/>
      <c r="D43" s="16"/>
    </row>
    <row r="44" spans="1:4" ht="17" x14ac:dyDescent="0.2">
      <c r="A44" s="14" t="s">
        <v>22</v>
      </c>
      <c r="B44" s="26">
        <v>4.4580000000000002</v>
      </c>
      <c r="C44" s="26"/>
      <c r="D44" s="16" t="s">
        <v>74</v>
      </c>
    </row>
    <row r="45" spans="1:4" x14ac:dyDescent="0.2">
      <c r="A45" s="14"/>
      <c r="B45" s="26"/>
      <c r="C45" s="26"/>
      <c r="D45" s="11"/>
    </row>
    <row r="46" spans="1:4" x14ac:dyDescent="0.2">
      <c r="A46" s="14" t="s">
        <v>23</v>
      </c>
      <c r="B46" s="26"/>
      <c r="C46" s="26"/>
      <c r="D46" s="11"/>
    </row>
    <row r="47" spans="1:4" x14ac:dyDescent="0.2">
      <c r="A47" s="14" t="s">
        <v>24</v>
      </c>
      <c r="B47" s="26"/>
      <c r="C47" s="26"/>
      <c r="D47" s="16"/>
    </row>
    <row r="48" spans="1:4" x14ac:dyDescent="0.2">
      <c r="A48" s="14" t="s">
        <v>25</v>
      </c>
      <c r="B48" s="26"/>
      <c r="C48" s="26"/>
      <c r="D48" s="11"/>
    </row>
    <row r="49" spans="1:4" x14ac:dyDescent="0.2">
      <c r="A49" s="14" t="s">
        <v>26</v>
      </c>
      <c r="B49" s="26"/>
      <c r="C49" s="26"/>
      <c r="D49" s="11"/>
    </row>
    <row r="50" spans="1:4" x14ac:dyDescent="0.2">
      <c r="A50" s="14"/>
      <c r="B50" s="26"/>
      <c r="C50" s="26"/>
      <c r="D50" s="11"/>
    </row>
    <row r="51" spans="1:4" x14ac:dyDescent="0.2">
      <c r="A51" s="14" t="s">
        <v>27</v>
      </c>
      <c r="B51" s="26"/>
      <c r="C51" s="26"/>
      <c r="D51" s="16"/>
    </row>
    <row r="52" spans="1:4" x14ac:dyDescent="0.2">
      <c r="A52" s="14" t="s">
        <v>28</v>
      </c>
      <c r="B52" s="26"/>
      <c r="C52" s="26"/>
      <c r="D52" s="11"/>
    </row>
    <row r="53" spans="1:4" x14ac:dyDescent="0.2">
      <c r="A53" s="14" t="s">
        <v>29</v>
      </c>
      <c r="B53" s="26"/>
      <c r="C53" s="26"/>
      <c r="D53" s="16"/>
    </row>
    <row r="54" spans="1:4" x14ac:dyDescent="0.2">
      <c r="A54" s="14" t="s">
        <v>30</v>
      </c>
      <c r="B54" s="26"/>
      <c r="C54" s="26"/>
      <c r="D54" s="16"/>
    </row>
    <row r="55" spans="1:4" x14ac:dyDescent="0.2">
      <c r="A55" s="14"/>
      <c r="B55" s="26"/>
      <c r="C55" s="26"/>
      <c r="D55" s="11"/>
    </row>
    <row r="56" spans="1:4" ht="17" x14ac:dyDescent="0.2">
      <c r="A56" s="14" t="s">
        <v>31</v>
      </c>
      <c r="B56" s="26">
        <f>139.943+165.243</f>
        <v>305.18600000000004</v>
      </c>
      <c r="C56" s="26"/>
      <c r="D56" s="16" t="s">
        <v>74</v>
      </c>
    </row>
    <row r="57" spans="1:4" x14ac:dyDescent="0.2">
      <c r="A57" s="14"/>
      <c r="B57" s="26"/>
      <c r="C57" s="26"/>
      <c r="D57" s="11"/>
    </row>
    <row r="58" spans="1:4" x14ac:dyDescent="0.2">
      <c r="A58" s="14" t="s">
        <v>32</v>
      </c>
      <c r="B58" s="26">
        <f>SUM(B43:B56)</f>
        <v>309.64400000000006</v>
      </c>
      <c r="C58" s="26"/>
      <c r="D58" s="11"/>
    </row>
    <row r="59" spans="1:4" x14ac:dyDescent="0.2">
      <c r="A59" s="27"/>
      <c r="B59" s="28"/>
      <c r="C59" s="28"/>
      <c r="D59" s="29"/>
    </row>
    <row r="60" spans="1:4" x14ac:dyDescent="0.2">
      <c r="A60" s="30" t="s">
        <v>13</v>
      </c>
      <c r="B60" s="31">
        <f>B39+B58</f>
        <v>1924.373</v>
      </c>
      <c r="C60" s="31"/>
      <c r="D60" s="32"/>
    </row>
    <row r="61" spans="1:4" x14ac:dyDescent="0.2">
      <c r="B61" s="10"/>
      <c r="C61" s="10"/>
      <c r="D61" s="11"/>
    </row>
    <row r="62" spans="1:4" x14ac:dyDescent="0.2">
      <c r="B62" s="3"/>
      <c r="C62" s="3"/>
      <c r="D62" s="10"/>
    </row>
    <row r="63" spans="1:4" x14ac:dyDescent="0.2">
      <c r="A63" s="33" t="s">
        <v>33</v>
      </c>
      <c r="B63" s="34">
        <f>ROUND((B27/B37),1)</f>
        <v>0.9</v>
      </c>
      <c r="C63" s="43"/>
      <c r="D63" s="10"/>
    </row>
    <row r="64" spans="1:4" x14ac:dyDescent="0.2">
      <c r="A64" s="33" t="s">
        <v>34</v>
      </c>
      <c r="B64" s="34">
        <f>ROUND((B27/B39),1)</f>
        <v>7.5</v>
      </c>
      <c r="C64" s="43"/>
      <c r="D64" s="10"/>
    </row>
    <row r="65" spans="1:4" x14ac:dyDescent="0.2">
      <c r="A65" s="33" t="s">
        <v>35</v>
      </c>
      <c r="B65" s="34">
        <f>ROUND((B27/B60),1)</f>
        <v>6.3</v>
      </c>
      <c r="C65" s="43"/>
      <c r="D65" s="10"/>
    </row>
    <row r="68" spans="1:4" x14ac:dyDescent="0.2">
      <c r="A68" s="7" t="s">
        <v>36</v>
      </c>
      <c r="B68" s="8"/>
      <c r="C68" s="8"/>
      <c r="D68" s="9"/>
    </row>
    <row r="69" spans="1:4" x14ac:dyDescent="0.2">
      <c r="D69" s="10"/>
    </row>
    <row r="70" spans="1:4" x14ac:dyDescent="0.2">
      <c r="A70" s="14" t="s">
        <v>75</v>
      </c>
    </row>
    <row r="71" spans="1:4" x14ac:dyDescent="0.2">
      <c r="A71" s="14" t="s">
        <v>76</v>
      </c>
    </row>
    <row r="72" spans="1:4" x14ac:dyDescent="0.2">
      <c r="A72" t="s">
        <v>77</v>
      </c>
    </row>
    <row r="73" spans="1:4" x14ac:dyDescent="0.2">
      <c r="A73" t="s">
        <v>78</v>
      </c>
      <c r="D73" s="11"/>
    </row>
    <row r="74" spans="1:4" x14ac:dyDescent="0.2">
      <c r="D74" s="11"/>
    </row>
    <row r="75" spans="1:4" x14ac:dyDescent="0.2">
      <c r="A75" s="35"/>
      <c r="B75" s="35"/>
      <c r="C75" s="35"/>
      <c r="D75" s="9"/>
    </row>
    <row r="76" spans="1:4" x14ac:dyDescent="0.2">
      <c r="D76" s="36"/>
    </row>
    <row r="77" spans="1:4" x14ac:dyDescent="0.2">
      <c r="D77" s="36"/>
    </row>
    <row r="78" spans="1:4" x14ac:dyDescent="0.2">
      <c r="B78" s="3" t="s">
        <v>3</v>
      </c>
      <c r="C78" s="3" t="s">
        <v>63</v>
      </c>
    </row>
    <row r="79" spans="1:4" x14ac:dyDescent="0.2">
      <c r="B79" s="3"/>
      <c r="C79" s="3"/>
    </row>
    <row r="80" spans="1:4" x14ac:dyDescent="0.2">
      <c r="B80" s="5" t="s">
        <v>5</v>
      </c>
      <c r="C80" s="5" t="s">
        <v>5</v>
      </c>
    </row>
    <row r="81" spans="1:10" x14ac:dyDescent="0.2">
      <c r="B81" s="5"/>
      <c r="C81" s="5"/>
    </row>
    <row r="82" spans="1:10" x14ac:dyDescent="0.2">
      <c r="B82" s="37">
        <v>45111</v>
      </c>
      <c r="C82" s="37">
        <v>45111</v>
      </c>
    </row>
    <row r="83" spans="1:10" x14ac:dyDescent="0.2">
      <c r="A83" s="2" t="s">
        <v>64</v>
      </c>
      <c r="B83" s="5"/>
      <c r="C83" s="5"/>
    </row>
    <row r="84" spans="1:10" x14ac:dyDescent="0.2">
      <c r="A84" s="38">
        <f>A12</f>
        <v>7.2779999999999997E-2</v>
      </c>
      <c r="B84" s="5"/>
      <c r="C84" s="5"/>
      <c r="D84" s="11" t="s">
        <v>65</v>
      </c>
    </row>
    <row r="86" spans="1:10" ht="17" x14ac:dyDescent="0.2">
      <c r="A86" s="14" t="s">
        <v>42</v>
      </c>
      <c r="B86" s="15">
        <f>C86*A84</f>
        <v>363.9</v>
      </c>
      <c r="C86" s="15">
        <v>5000</v>
      </c>
      <c r="D86" s="16" t="s">
        <v>79</v>
      </c>
    </row>
    <row r="87" spans="1:10" ht="17" x14ac:dyDescent="0.2">
      <c r="A87" s="14" t="s">
        <v>43</v>
      </c>
      <c r="B87" s="15">
        <f>C87*A84</f>
        <v>-1091.7</v>
      </c>
      <c r="C87" s="15">
        <f>-6000-9000</f>
        <v>-15000</v>
      </c>
      <c r="D87" s="16" t="s">
        <v>79</v>
      </c>
    </row>
    <row r="88" spans="1:10" x14ac:dyDescent="0.2">
      <c r="A88" t="s">
        <v>44</v>
      </c>
      <c r="B88" s="28"/>
      <c r="C88" s="28"/>
      <c r="D88" s="16"/>
    </row>
    <row r="89" spans="1:10" x14ac:dyDescent="0.2">
      <c r="A89" s="2" t="s">
        <v>72</v>
      </c>
      <c r="B89" s="39">
        <f>SUM(B86:B88)</f>
        <v>-727.80000000000007</v>
      </c>
      <c r="C89" s="39">
        <f>SUM(C86:C88)</f>
        <v>-10000</v>
      </c>
    </row>
    <row r="92" spans="1:10" x14ac:dyDescent="0.2">
      <c r="A92" s="40" t="s">
        <v>45</v>
      </c>
    </row>
    <row r="96" spans="1:10" x14ac:dyDescent="0.2">
      <c r="F96" s="16"/>
      <c r="G96" s="16"/>
      <c r="H96" s="16"/>
      <c r="I96" s="16"/>
      <c r="J96" s="16"/>
    </row>
  </sheetData>
  <sheetProtection algorithmName="SHA-512" hashValue="P67kHtNxq3kprBwD1dtYDaMCnC2Na6XQ5MW0oXI0Nknuy0gk7G6XIxkx6OlHi1XBHldYdTADDNUS7DeXjLDVYA==" saltValue="+UM7vjlbOXv7O3yKsqvfR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30BDE-261C-414D-A163-8317335503E9}">
  <sheetPr>
    <pageSetUpPr fitToPage="1"/>
  </sheetPr>
  <dimension ref="A1:I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80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45168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66</v>
      </c>
      <c r="B12" s="15">
        <v>23000</v>
      </c>
      <c r="C12" s="16" t="s">
        <v>81</v>
      </c>
    </row>
    <row r="13" spans="1:3" x14ac:dyDescent="0.2">
      <c r="A13" s="14"/>
      <c r="B13" s="15"/>
      <c r="C13" s="16"/>
    </row>
    <row r="14" spans="1:3" ht="17" x14ac:dyDescent="0.2">
      <c r="A14" s="14" t="s">
        <v>69</v>
      </c>
      <c r="B14" s="45">
        <v>2800</v>
      </c>
      <c r="C14" s="16" t="s">
        <v>81</v>
      </c>
    </row>
    <row r="15" spans="1:3" x14ac:dyDescent="0.2">
      <c r="A15" s="14"/>
      <c r="B15" s="15"/>
      <c r="C15" s="16"/>
    </row>
    <row r="16" spans="1:3" x14ac:dyDescent="0.2">
      <c r="A16" s="1" t="s">
        <v>71</v>
      </c>
      <c r="B16" s="15">
        <f>SUM(B12:B14)</f>
        <v>25800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10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51</v>
      </c>
      <c r="B20" s="15">
        <f>-B89</f>
        <v>-1600</v>
      </c>
      <c r="C20" s="16" t="s">
        <v>81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12</v>
      </c>
      <c r="B23" s="19">
        <f>B16-B89</f>
        <v>24200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13</v>
      </c>
      <c r="B26" s="7"/>
      <c r="C26" s="21"/>
    </row>
    <row r="27" spans="1:3" x14ac:dyDescent="0.2">
      <c r="A27" s="2" t="s">
        <v>14</v>
      </c>
      <c r="B27" s="3"/>
      <c r="C27" s="22"/>
    </row>
    <row r="28" spans="1:3" x14ac:dyDescent="0.2">
      <c r="A28" s="12">
        <v>44620</v>
      </c>
      <c r="B28" s="23"/>
      <c r="C28" s="23"/>
    </row>
    <row r="29" spans="1:3" x14ac:dyDescent="0.2">
      <c r="A29" s="13"/>
      <c r="B29" s="24"/>
      <c r="C29" s="23"/>
    </row>
    <row r="30" spans="1:3" x14ac:dyDescent="0.2">
      <c r="A30" s="2" t="s">
        <v>15</v>
      </c>
      <c r="B30" s="23"/>
      <c r="C30" s="23"/>
    </row>
    <row r="31" spans="1:3" x14ac:dyDescent="0.2">
      <c r="A31" s="25"/>
      <c r="B31" s="23"/>
      <c r="C31" s="25"/>
    </row>
    <row r="32" spans="1:3" x14ac:dyDescent="0.2">
      <c r="A32" s="13"/>
      <c r="B32" s="23"/>
      <c r="C32" s="23"/>
    </row>
    <row r="33" spans="1:3" ht="17" x14ac:dyDescent="0.2">
      <c r="A33" s="14" t="s">
        <v>16</v>
      </c>
      <c r="B33" s="26">
        <v>8400</v>
      </c>
      <c r="C33" s="16" t="s">
        <v>82</v>
      </c>
    </row>
    <row r="34" spans="1:3" x14ac:dyDescent="0.2">
      <c r="A34" s="14" t="s">
        <v>18</v>
      </c>
      <c r="B34" s="26"/>
      <c r="C34" s="16"/>
    </row>
    <row r="35" spans="1:3" ht="34" x14ac:dyDescent="0.2">
      <c r="A35" s="1" t="s">
        <v>19</v>
      </c>
      <c r="B35" s="26">
        <f>B36</f>
        <v>2200</v>
      </c>
      <c r="C35" s="16" t="s">
        <v>129</v>
      </c>
    </row>
    <row r="36" spans="1:3" ht="17" x14ac:dyDescent="0.2">
      <c r="A36" s="1" t="s">
        <v>83</v>
      </c>
      <c r="B36" s="26">
        <v>2200</v>
      </c>
      <c r="C36" s="16" t="s">
        <v>82</v>
      </c>
    </row>
    <row r="37" spans="1:3" x14ac:dyDescent="0.2">
      <c r="A37" s="14"/>
      <c r="B37" s="26"/>
      <c r="C37" s="11"/>
    </row>
    <row r="38" spans="1:3" x14ac:dyDescent="0.2">
      <c r="A38" s="1" t="s">
        <v>20</v>
      </c>
      <c r="B38" s="26"/>
      <c r="C38" s="11"/>
    </row>
    <row r="39" spans="1:3" x14ac:dyDescent="0.2">
      <c r="A39" s="14"/>
      <c r="B39" s="26"/>
      <c r="C39" s="11"/>
    </row>
    <row r="40" spans="1:3" x14ac:dyDescent="0.2">
      <c r="A40" s="14" t="s">
        <v>21</v>
      </c>
      <c r="B40" s="26"/>
      <c r="C40" s="16"/>
    </row>
    <row r="41" spans="1:3" x14ac:dyDescent="0.2">
      <c r="A41" s="14" t="s">
        <v>22</v>
      </c>
      <c r="B41" s="26"/>
      <c r="C41" s="11"/>
    </row>
    <row r="42" spans="1:3" x14ac:dyDescent="0.2">
      <c r="A42" s="14"/>
      <c r="B42" s="26"/>
      <c r="C42" s="11"/>
    </row>
    <row r="43" spans="1:3" x14ac:dyDescent="0.2">
      <c r="A43" s="14" t="s">
        <v>23</v>
      </c>
      <c r="B43" s="26"/>
      <c r="C43" s="11"/>
    </row>
    <row r="44" spans="1:3" x14ac:dyDescent="0.2">
      <c r="A44" s="14" t="s">
        <v>24</v>
      </c>
      <c r="B44" s="26"/>
      <c r="C44" s="16"/>
    </row>
    <row r="45" spans="1:3" x14ac:dyDescent="0.2">
      <c r="A45" s="14" t="s">
        <v>25</v>
      </c>
      <c r="B45" s="26"/>
      <c r="C45" s="11"/>
    </row>
    <row r="46" spans="1:3" x14ac:dyDescent="0.2">
      <c r="A46" s="14" t="s">
        <v>26</v>
      </c>
      <c r="B46" s="26"/>
      <c r="C46" s="11"/>
    </row>
    <row r="47" spans="1:3" x14ac:dyDescent="0.2">
      <c r="A47" s="14"/>
      <c r="B47" s="26"/>
      <c r="C47" s="11"/>
    </row>
    <row r="48" spans="1:3" x14ac:dyDescent="0.2">
      <c r="A48" s="14" t="s">
        <v>27</v>
      </c>
      <c r="B48" s="26"/>
      <c r="C48" s="16"/>
    </row>
    <row r="49" spans="1:3" x14ac:dyDescent="0.2">
      <c r="A49" s="14" t="s">
        <v>28</v>
      </c>
      <c r="B49" s="26"/>
      <c r="C49" s="11"/>
    </row>
    <row r="50" spans="1:3" x14ac:dyDescent="0.2">
      <c r="A50" s="14" t="s">
        <v>29</v>
      </c>
      <c r="B50" s="26"/>
      <c r="C50" s="16"/>
    </row>
    <row r="51" spans="1:3" ht="17" x14ac:dyDescent="0.2">
      <c r="A51" s="14" t="s">
        <v>30</v>
      </c>
      <c r="B51" s="26">
        <v>17.5</v>
      </c>
      <c r="C51" s="16" t="s">
        <v>84</v>
      </c>
    </row>
    <row r="52" spans="1:3" x14ac:dyDescent="0.2">
      <c r="A52" s="14"/>
      <c r="B52" s="26"/>
      <c r="C52" s="11"/>
    </row>
    <row r="53" spans="1:3" ht="34" x14ac:dyDescent="0.2">
      <c r="A53" s="14" t="s">
        <v>31</v>
      </c>
      <c r="B53" s="26">
        <f>1.516+14.01</f>
        <v>15.526</v>
      </c>
      <c r="C53" s="16" t="s">
        <v>85</v>
      </c>
    </row>
    <row r="54" spans="1:3" x14ac:dyDescent="0.2">
      <c r="A54" s="14"/>
      <c r="B54" s="26"/>
      <c r="C54" s="11"/>
    </row>
    <row r="55" spans="1:3" x14ac:dyDescent="0.2">
      <c r="A55" s="14" t="s">
        <v>32</v>
      </c>
      <c r="B55" s="26">
        <f>SUM(B40:B53)</f>
        <v>33.025999999999996</v>
      </c>
      <c r="C55" s="11"/>
    </row>
    <row r="56" spans="1:3" x14ac:dyDescent="0.2">
      <c r="A56" s="27"/>
      <c r="B56" s="28"/>
      <c r="C56" s="29"/>
    </row>
    <row r="57" spans="1:3" x14ac:dyDescent="0.2">
      <c r="A57" s="30" t="s">
        <v>13</v>
      </c>
      <c r="B57" s="31">
        <f>B35+B55</f>
        <v>2233.0259999999998</v>
      </c>
      <c r="C57" s="32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3" t="s">
        <v>33</v>
      </c>
      <c r="B60" s="34">
        <f>ROUND((B23/B33),1)</f>
        <v>2.9</v>
      </c>
      <c r="C60" s="10"/>
    </row>
    <row r="61" spans="1:3" x14ac:dyDescent="0.2">
      <c r="A61" s="33" t="s">
        <v>34</v>
      </c>
      <c r="B61" s="34">
        <f>ROUND((B23/B35),1)</f>
        <v>11</v>
      </c>
      <c r="C61" s="10"/>
    </row>
    <row r="62" spans="1:3" x14ac:dyDescent="0.2">
      <c r="A62" s="33" t="s">
        <v>35</v>
      </c>
      <c r="B62" s="34">
        <f>ROUND((B23/B57),1)</f>
        <v>10.8</v>
      </c>
      <c r="C62" s="10"/>
    </row>
    <row r="65" spans="1:3" x14ac:dyDescent="0.2">
      <c r="A65" s="7" t="s">
        <v>36</v>
      </c>
      <c r="B65" s="8"/>
      <c r="C65" s="9"/>
    </row>
    <row r="66" spans="1:3" x14ac:dyDescent="0.2">
      <c r="C66" s="10"/>
    </row>
    <row r="67" spans="1:3" x14ac:dyDescent="0.2">
      <c r="A67" s="14" t="s">
        <v>86</v>
      </c>
    </row>
    <row r="68" spans="1:3" x14ac:dyDescent="0.2">
      <c r="A68" s="14" t="s">
        <v>87</v>
      </c>
    </row>
    <row r="69" spans="1:3" x14ac:dyDescent="0.2">
      <c r="A69" s="14" t="s">
        <v>88</v>
      </c>
    </row>
    <row r="70" spans="1:3" x14ac:dyDescent="0.2">
      <c r="A70" s="14" t="s">
        <v>89</v>
      </c>
    </row>
    <row r="71" spans="1:3" x14ac:dyDescent="0.2">
      <c r="A71" s="14" t="s">
        <v>90</v>
      </c>
    </row>
    <row r="72" spans="1:3" x14ac:dyDescent="0.2">
      <c r="A72" s="14" t="s">
        <v>91</v>
      </c>
    </row>
    <row r="73" spans="1:3" x14ac:dyDescent="0.2">
      <c r="A73" s="14" t="s">
        <v>92</v>
      </c>
      <c r="C73" s="11"/>
    </row>
    <row r="74" spans="1:3" x14ac:dyDescent="0.2">
      <c r="A74" s="14"/>
      <c r="C74" s="11"/>
    </row>
    <row r="75" spans="1:3" x14ac:dyDescent="0.2">
      <c r="A75" s="35"/>
      <c r="B75" s="35"/>
      <c r="C75" s="9"/>
    </row>
    <row r="76" spans="1:3" x14ac:dyDescent="0.2">
      <c r="C76" s="36"/>
    </row>
    <row r="77" spans="1:3" x14ac:dyDescent="0.2">
      <c r="C77" s="36"/>
    </row>
    <row r="78" spans="1:3" x14ac:dyDescent="0.2">
      <c r="B78" s="3" t="s">
        <v>3</v>
      </c>
    </row>
    <row r="79" spans="1:3" x14ac:dyDescent="0.2">
      <c r="B79" s="3"/>
    </row>
    <row r="80" spans="1:3" x14ac:dyDescent="0.2">
      <c r="B80" s="5" t="s">
        <v>5</v>
      </c>
    </row>
    <row r="81" spans="1:9" x14ac:dyDescent="0.2">
      <c r="B81" s="5"/>
    </row>
    <row r="82" spans="1:9" x14ac:dyDescent="0.2">
      <c r="B82" s="37">
        <v>45168</v>
      </c>
    </row>
    <row r="83" spans="1:9" x14ac:dyDescent="0.2">
      <c r="A83" s="2" t="s">
        <v>15</v>
      </c>
      <c r="B83" s="5"/>
    </row>
    <row r="84" spans="1:9" x14ac:dyDescent="0.2">
      <c r="A84" s="38"/>
      <c r="B84" s="5"/>
    </row>
    <row r="86" spans="1:9" ht="17" x14ac:dyDescent="0.2">
      <c r="A86" s="14" t="s">
        <v>51</v>
      </c>
      <c r="B86" s="15">
        <v>1600</v>
      </c>
      <c r="C86" s="16" t="s">
        <v>81</v>
      </c>
    </row>
    <row r="87" spans="1:9" x14ac:dyDescent="0.2">
      <c r="A87" s="14" t="s">
        <v>43</v>
      </c>
      <c r="B87" s="15"/>
      <c r="C87" s="16"/>
    </row>
    <row r="88" spans="1:9" x14ac:dyDescent="0.2">
      <c r="A88" t="s">
        <v>44</v>
      </c>
      <c r="B88" s="28"/>
      <c r="C88" s="16"/>
    </row>
    <row r="89" spans="1:9" x14ac:dyDescent="0.2">
      <c r="A89" s="2" t="s">
        <v>51</v>
      </c>
      <c r="B89" s="39">
        <f>SUM(B86:B88)</f>
        <v>1600</v>
      </c>
    </row>
    <row r="92" spans="1:9" x14ac:dyDescent="0.2">
      <c r="A92" s="40" t="s">
        <v>45</v>
      </c>
    </row>
    <row r="96" spans="1:9" x14ac:dyDescent="0.2">
      <c r="E96" s="16"/>
      <c r="F96" s="16"/>
      <c r="G96" s="16"/>
      <c r="H96" s="16"/>
      <c r="I96" s="16"/>
    </row>
    <row r="99" spans="2:2" x14ac:dyDescent="0.2">
      <c r="B99" s="47"/>
    </row>
    <row r="100" spans="2:2" x14ac:dyDescent="0.2">
      <c r="B100" s="47"/>
    </row>
  </sheetData>
  <sheetProtection algorithmName="SHA-512" hashValue="9xg9gM0k/Jjuky6+Khitj19IDvZ+bf6E+DbS4FOV73jwGVQbF4ShM26JNrHIbOlgBBs9yffdL2FZkcLm1YzdcQ==" saltValue="Dr1dHO307SU8A1ebsxwMN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C5271-7CF5-7C45-93D1-8E8199E81756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45222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49</v>
      </c>
      <c r="B12" s="15">
        <v>31000</v>
      </c>
      <c r="C12" s="16" t="s">
        <v>94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B12-B89</f>
        <v>31000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44922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34" x14ac:dyDescent="0.2">
      <c r="A30" s="14" t="s">
        <v>16</v>
      </c>
      <c r="B30" s="26">
        <v>8901.9699999999993</v>
      </c>
      <c r="C30" s="16" t="s">
        <v>130</v>
      </c>
    </row>
    <row r="31" spans="1:3" x14ac:dyDescent="0.2">
      <c r="A31" s="14" t="s">
        <v>18</v>
      </c>
      <c r="B31" s="26"/>
      <c r="C31" s="16"/>
    </row>
    <row r="32" spans="1:3" ht="34" x14ac:dyDescent="0.2">
      <c r="A32" s="1" t="s">
        <v>19</v>
      </c>
      <c r="B32" s="26">
        <v>3228.2449999999999</v>
      </c>
      <c r="C32" s="16" t="s">
        <v>130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ht="34" x14ac:dyDescent="0.2">
      <c r="A37" s="14" t="s">
        <v>22</v>
      </c>
      <c r="B37" s="48">
        <v>0.14599999999999999</v>
      </c>
      <c r="C37" s="16" t="s">
        <v>130</v>
      </c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x14ac:dyDescent="0.2">
      <c r="A41" s="14" t="s">
        <v>25</v>
      </c>
      <c r="B41" s="26"/>
      <c r="C41" s="11"/>
    </row>
    <row r="42" spans="1:3" x14ac:dyDescent="0.2">
      <c r="A42" s="14" t="s">
        <v>26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ht="34" x14ac:dyDescent="0.2">
      <c r="A47" s="14" t="s">
        <v>30</v>
      </c>
      <c r="B47" s="26">
        <v>1.599</v>
      </c>
      <c r="C47" s="16" t="s">
        <v>130</v>
      </c>
    </row>
    <row r="48" spans="1:3" x14ac:dyDescent="0.2">
      <c r="A48" s="14"/>
      <c r="B48" s="26"/>
      <c r="C48" s="11"/>
    </row>
    <row r="49" spans="1:3" ht="34" x14ac:dyDescent="0.2">
      <c r="A49" s="14" t="s">
        <v>31</v>
      </c>
      <c r="B49" s="26">
        <v>121.974</v>
      </c>
      <c r="C49" s="16" t="s">
        <v>130</v>
      </c>
    </row>
    <row r="50" spans="1:3" x14ac:dyDescent="0.2">
      <c r="A50" s="14"/>
      <c r="B50" s="26"/>
      <c r="C50" s="11"/>
    </row>
    <row r="51" spans="1:3" x14ac:dyDescent="0.2">
      <c r="A51" s="14" t="s">
        <v>32</v>
      </c>
      <c r="B51" s="26">
        <f>SUM(B36:B49)</f>
        <v>123.71900000000001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13</v>
      </c>
      <c r="B53" s="31">
        <f>B32+B51</f>
        <v>3351.9639999999999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3.5</v>
      </c>
      <c r="C56" s="10"/>
    </row>
    <row r="57" spans="1:3" x14ac:dyDescent="0.2">
      <c r="A57" s="33" t="s">
        <v>34</v>
      </c>
      <c r="B57" s="34">
        <f>ROUND((B20/B32),1)</f>
        <v>9.6</v>
      </c>
      <c r="C57" s="10"/>
    </row>
    <row r="58" spans="1:3" x14ac:dyDescent="0.2">
      <c r="A58" s="33" t="s">
        <v>35</v>
      </c>
      <c r="B58" s="34">
        <f>ROUND((B20/B53),1)</f>
        <v>9.1999999999999993</v>
      </c>
      <c r="C58" s="10"/>
    </row>
    <row r="61" spans="1:3" x14ac:dyDescent="0.2">
      <c r="A61" s="7" t="s">
        <v>36</v>
      </c>
      <c r="B61" s="8"/>
      <c r="C61" s="9"/>
    </row>
    <row r="62" spans="1:3" x14ac:dyDescent="0.2">
      <c r="C62" s="10"/>
    </row>
    <row r="63" spans="1:3" x14ac:dyDescent="0.2">
      <c r="A63" s="14" t="s">
        <v>131</v>
      </c>
    </row>
    <row r="64" spans="1:3" x14ac:dyDescent="0.2">
      <c r="A64" s="14" t="s">
        <v>95</v>
      </c>
    </row>
    <row r="65" spans="1:3" x14ac:dyDescent="0.2">
      <c r="A65" t="s">
        <v>96</v>
      </c>
    </row>
    <row r="66" spans="1:3" x14ac:dyDescent="0.2">
      <c r="C66" s="11"/>
    </row>
    <row r="67" spans="1:3" x14ac:dyDescent="0.2">
      <c r="A67" s="35"/>
      <c r="B67" s="35"/>
      <c r="C67" s="9"/>
    </row>
    <row r="68" spans="1:3" x14ac:dyDescent="0.2">
      <c r="C68" s="36"/>
    </row>
    <row r="69" spans="1:3" x14ac:dyDescent="0.2">
      <c r="C69" s="36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37" t="s">
        <v>97</v>
      </c>
    </row>
    <row r="75" spans="1:3" hidden="1" x14ac:dyDescent="0.2">
      <c r="A75" s="2" t="s">
        <v>15</v>
      </c>
      <c r="B75" s="5"/>
    </row>
    <row r="76" spans="1:3" hidden="1" x14ac:dyDescent="0.2">
      <c r="A76" s="38"/>
      <c r="B76" s="5"/>
    </row>
    <row r="77" spans="1:3" hidden="1" x14ac:dyDescent="0.2"/>
    <row r="78" spans="1:3" ht="17" hidden="1" x14ac:dyDescent="0.2">
      <c r="A78" s="14" t="s">
        <v>42</v>
      </c>
      <c r="B78" s="15">
        <v>0</v>
      </c>
      <c r="C78" s="16" t="s">
        <v>55</v>
      </c>
    </row>
    <row r="79" spans="1:3" hidden="1" x14ac:dyDescent="0.2">
      <c r="A79" s="14" t="s">
        <v>43</v>
      </c>
      <c r="B79" s="15"/>
      <c r="C79" s="16"/>
    </row>
    <row r="80" spans="1:3" hidden="1" x14ac:dyDescent="0.2">
      <c r="A80" t="s">
        <v>44</v>
      </c>
      <c r="B80" s="28"/>
      <c r="C80" s="16"/>
    </row>
    <row r="81" spans="1:9" hidden="1" x14ac:dyDescent="0.2">
      <c r="A81" s="2" t="s">
        <v>72</v>
      </c>
      <c r="B81" s="39">
        <f>SUM(B78:B80)</f>
        <v>0</v>
      </c>
    </row>
    <row r="84" spans="1:9" x14ac:dyDescent="0.2">
      <c r="A84" s="40" t="s">
        <v>45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7"/>
    </row>
    <row r="92" spans="1:9" x14ac:dyDescent="0.2">
      <c r="B92" s="47"/>
    </row>
  </sheetData>
  <sheetProtection algorithmName="SHA-512" hashValue="Gh21bJ1zQni319TDhriBI832MWSJaBBxQ6hyHp3S0OuwtcylXci/r/lfd0ddU0KSA4la9gYFjzyL2h4AJ+gWdg==" saltValue="IHfVWNTCdp8U4bFW0g2og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78685-2FFE-6543-AC3D-2F8B4496FE2D}">
  <sheetPr>
    <pageSetUpPr fitToPage="1"/>
  </sheetPr>
  <dimension ref="A1:I92"/>
  <sheetViews>
    <sheetView zoomScale="105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45230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49</v>
      </c>
      <c r="B12" s="15">
        <v>8100</v>
      </c>
      <c r="C12" s="16" t="s">
        <v>132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99</v>
      </c>
      <c r="B17" s="15">
        <f>-B81</f>
        <v>-823.78899999999999</v>
      </c>
      <c r="C17" s="16" t="s">
        <v>100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B12-B81</f>
        <v>7276.2110000000002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44985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3400</v>
      </c>
      <c r="C30" s="16" t="s">
        <v>132</v>
      </c>
    </row>
    <row r="31" spans="1:3" x14ac:dyDescent="0.2">
      <c r="A31" s="14" t="s">
        <v>18</v>
      </c>
      <c r="B31" s="26"/>
      <c r="C31" s="16"/>
    </row>
    <row r="32" spans="1:3" ht="17" x14ac:dyDescent="0.2">
      <c r="A32" s="1" t="s">
        <v>19</v>
      </c>
      <c r="B32" s="26">
        <v>800</v>
      </c>
      <c r="C32" s="16" t="s">
        <v>132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x14ac:dyDescent="0.2">
      <c r="A37" s="14" t="s">
        <v>22</v>
      </c>
      <c r="B37" s="26"/>
      <c r="C37" s="11"/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x14ac:dyDescent="0.2">
      <c r="A41" s="14" t="s">
        <v>25</v>
      </c>
      <c r="B41" s="26"/>
      <c r="C41" s="11"/>
    </row>
    <row r="42" spans="1:3" x14ac:dyDescent="0.2">
      <c r="A42" s="14" t="s">
        <v>26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x14ac:dyDescent="0.2">
      <c r="A47" s="14" t="s">
        <v>30</v>
      </c>
      <c r="B47" s="26"/>
      <c r="C47" s="16"/>
    </row>
    <row r="48" spans="1:3" x14ac:dyDescent="0.2">
      <c r="A48" s="14"/>
      <c r="B48" s="26"/>
      <c r="C48" s="11"/>
    </row>
    <row r="49" spans="1:3" ht="17" x14ac:dyDescent="0.2">
      <c r="A49" s="14" t="s">
        <v>31</v>
      </c>
      <c r="B49" s="26">
        <v>39.44</v>
      </c>
      <c r="C49" s="16" t="s">
        <v>100</v>
      </c>
    </row>
    <row r="50" spans="1:3" x14ac:dyDescent="0.2">
      <c r="A50" s="14"/>
      <c r="B50" s="26"/>
      <c r="C50" s="11"/>
    </row>
    <row r="51" spans="1:3" x14ac:dyDescent="0.2">
      <c r="A51" s="14" t="s">
        <v>32</v>
      </c>
      <c r="B51" s="26">
        <f>SUM(B36:B49)</f>
        <v>39.44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13</v>
      </c>
      <c r="B53" s="31">
        <f>B32+B51</f>
        <v>839.44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2.1</v>
      </c>
      <c r="C56" s="10"/>
    </row>
    <row r="57" spans="1:3" x14ac:dyDescent="0.2">
      <c r="A57" s="33" t="s">
        <v>34</v>
      </c>
      <c r="B57" s="34">
        <f>ROUND((B20/B32),1)</f>
        <v>9.1</v>
      </c>
      <c r="C57" s="10"/>
    </row>
    <row r="58" spans="1:3" x14ac:dyDescent="0.2">
      <c r="A58" s="33" t="s">
        <v>35</v>
      </c>
      <c r="B58" s="34">
        <f>ROUND((B20/B53),1)</f>
        <v>8.6999999999999993</v>
      </c>
      <c r="C58" s="10"/>
    </row>
    <row r="61" spans="1:3" x14ac:dyDescent="0.2">
      <c r="A61" s="7" t="s">
        <v>36</v>
      </c>
      <c r="B61" s="8"/>
      <c r="C61" s="9"/>
    </row>
    <row r="62" spans="1:3" x14ac:dyDescent="0.2">
      <c r="C62" s="10"/>
    </row>
    <row r="63" spans="1:3" x14ac:dyDescent="0.2">
      <c r="A63" s="14" t="s">
        <v>101</v>
      </c>
    </row>
    <row r="64" spans="1:3" x14ac:dyDescent="0.2">
      <c r="A64" s="14" t="s">
        <v>102</v>
      </c>
    </row>
    <row r="65" spans="1:3" x14ac:dyDescent="0.2">
      <c r="A65" t="s">
        <v>103</v>
      </c>
    </row>
    <row r="66" spans="1:3" x14ac:dyDescent="0.2">
      <c r="C66" s="11"/>
    </row>
    <row r="67" spans="1:3" x14ac:dyDescent="0.2">
      <c r="A67" s="35"/>
      <c r="B67" s="35"/>
      <c r="C67" s="9"/>
    </row>
    <row r="68" spans="1:3" x14ac:dyDescent="0.2">
      <c r="C68" s="36"/>
    </row>
    <row r="69" spans="1:3" x14ac:dyDescent="0.2">
      <c r="C69" s="36"/>
    </row>
    <row r="70" spans="1:3" x14ac:dyDescent="0.2">
      <c r="B70" s="3" t="s">
        <v>3</v>
      </c>
    </row>
    <row r="71" spans="1:3" x14ac:dyDescent="0.2">
      <c r="B71" s="3"/>
    </row>
    <row r="72" spans="1:3" x14ac:dyDescent="0.2">
      <c r="B72" s="5" t="s">
        <v>5</v>
      </c>
    </row>
    <row r="73" spans="1:3" x14ac:dyDescent="0.2">
      <c r="B73" s="5"/>
    </row>
    <row r="74" spans="1:3" x14ac:dyDescent="0.2">
      <c r="B74" s="37">
        <v>44985</v>
      </c>
    </row>
    <row r="75" spans="1:3" x14ac:dyDescent="0.2">
      <c r="A75" s="2" t="s">
        <v>15</v>
      </c>
      <c r="B75" s="5"/>
    </row>
    <row r="76" spans="1:3" x14ac:dyDescent="0.2">
      <c r="A76" s="38"/>
      <c r="B76" s="5"/>
    </row>
    <row r="78" spans="1:3" ht="17" x14ac:dyDescent="0.2">
      <c r="A78" s="14" t="s">
        <v>104</v>
      </c>
      <c r="B78" s="15">
        <v>823.78899999999999</v>
      </c>
      <c r="C78" s="16" t="s">
        <v>100</v>
      </c>
    </row>
    <row r="79" spans="1:3" x14ac:dyDescent="0.2">
      <c r="A79" s="14" t="s">
        <v>43</v>
      </c>
      <c r="B79" s="15"/>
      <c r="C79" s="16"/>
    </row>
    <row r="80" spans="1:3" x14ac:dyDescent="0.2">
      <c r="A80" t="s">
        <v>44</v>
      </c>
      <c r="B80" s="28"/>
      <c r="C80" s="16"/>
    </row>
    <row r="81" spans="1:9" x14ac:dyDescent="0.2">
      <c r="A81" s="1" t="s">
        <v>104</v>
      </c>
      <c r="B81" s="39">
        <f>SUM(B78:B80)</f>
        <v>823.78899999999999</v>
      </c>
    </row>
    <row r="84" spans="1:9" x14ac:dyDescent="0.2">
      <c r="A84" s="40" t="s">
        <v>45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7"/>
    </row>
    <row r="92" spans="1:9" x14ac:dyDescent="0.2">
      <c r="B92" s="47"/>
    </row>
  </sheetData>
  <sheetProtection algorithmName="SHA-512" hashValue="YlQrMlcB41cd07Qy97iHLf8/THr1/y8VV0O4GFVQS1NLMr721dRMV0zsyg7LvtTNmhbboj0lPokB+y+Vv1ciBw==" saltValue="y+P62GhETPKA3UpocyT1GQ==" spinCount="100000" sheet="1" objects="1" scenarios="1"/>
  <pageMargins left="0.7" right="0.7" top="0.75" bottom="0.75" header="0.3" footer="0.3"/>
  <pageSetup paperSize="9" scale="57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2D76B-487D-D541-AB2C-0645316D4E5D}">
  <sheetPr>
    <pageSetUpPr fitToPage="1"/>
  </sheetPr>
  <dimension ref="A1:I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45233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49</v>
      </c>
      <c r="B12" s="15">
        <v>1600</v>
      </c>
      <c r="C12" s="16" t="s">
        <v>106</v>
      </c>
    </row>
    <row r="13" spans="1:3" x14ac:dyDescent="0.2">
      <c r="A13" s="14"/>
      <c r="B13" s="15"/>
      <c r="C13" s="16"/>
    </row>
    <row r="14" spans="1:3" ht="34" x14ac:dyDescent="0.2">
      <c r="A14" s="14" t="s">
        <v>107</v>
      </c>
      <c r="B14" s="45">
        <v>1000</v>
      </c>
      <c r="C14" s="16" t="s">
        <v>108</v>
      </c>
    </row>
    <row r="15" spans="1:3" x14ac:dyDescent="0.2">
      <c r="A15" s="14"/>
      <c r="B15" s="15"/>
      <c r="C15" s="16"/>
    </row>
    <row r="16" spans="1:3" x14ac:dyDescent="0.2">
      <c r="A16" s="1" t="s">
        <v>71</v>
      </c>
      <c r="B16" s="15">
        <f>SUM(B12:B14)</f>
        <v>2600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10</v>
      </c>
      <c r="B18" s="15"/>
      <c r="C18" s="16"/>
    </row>
    <row r="19" spans="1:3" x14ac:dyDescent="0.2">
      <c r="A19" s="14"/>
      <c r="B19" s="15"/>
      <c r="C19" s="16"/>
    </row>
    <row r="20" spans="1:3" ht="51" x14ac:dyDescent="0.2">
      <c r="A20" s="14" t="s">
        <v>109</v>
      </c>
      <c r="B20" s="15">
        <f>-B89</f>
        <v>-306.51</v>
      </c>
      <c r="C20" s="16" t="s">
        <v>110</v>
      </c>
    </row>
    <row r="21" spans="1:3" x14ac:dyDescent="0.2">
      <c r="A21" s="14"/>
      <c r="B21" s="15"/>
      <c r="C21" s="16"/>
    </row>
    <row r="22" spans="1:3" ht="17" x14ac:dyDescent="0.2">
      <c r="A22" s="14" t="s">
        <v>111</v>
      </c>
      <c r="B22" s="15">
        <v>-445</v>
      </c>
      <c r="C22" s="16" t="s">
        <v>112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18" t="s">
        <v>12</v>
      </c>
      <c r="B25" s="19">
        <f>B16-B89+B22</f>
        <v>1848.4899999999998</v>
      </c>
      <c r="C25" s="20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13</v>
      </c>
      <c r="B28" s="7"/>
      <c r="C28" s="21"/>
    </row>
    <row r="29" spans="1:3" x14ac:dyDescent="0.2">
      <c r="A29" s="2" t="s">
        <v>14</v>
      </c>
      <c r="B29" s="3"/>
      <c r="C29" s="22"/>
    </row>
    <row r="30" spans="1:3" x14ac:dyDescent="0.2">
      <c r="A30" s="12">
        <v>45016</v>
      </c>
      <c r="B30" s="23"/>
      <c r="C30" s="23"/>
    </row>
    <row r="31" spans="1:3" x14ac:dyDescent="0.2">
      <c r="A31" s="13"/>
      <c r="B31" s="24"/>
      <c r="C31" s="23"/>
    </row>
    <row r="32" spans="1:3" x14ac:dyDescent="0.2">
      <c r="A32" s="2" t="s">
        <v>15</v>
      </c>
      <c r="B32" s="23"/>
      <c r="C32" s="23"/>
    </row>
    <row r="33" spans="1:3" x14ac:dyDescent="0.2">
      <c r="A33" s="25"/>
      <c r="B33" s="23"/>
      <c r="C33" s="25"/>
    </row>
    <row r="34" spans="1:3" x14ac:dyDescent="0.2">
      <c r="A34" s="13"/>
      <c r="B34" s="23"/>
      <c r="C34" s="23"/>
    </row>
    <row r="35" spans="1:3" ht="17" x14ac:dyDescent="0.2">
      <c r="A35" s="14" t="s">
        <v>16</v>
      </c>
      <c r="B35" s="26">
        <v>2100</v>
      </c>
      <c r="C35" s="16" t="s">
        <v>113</v>
      </c>
    </row>
    <row r="36" spans="1:3" x14ac:dyDescent="0.2">
      <c r="A36" s="14" t="s">
        <v>18</v>
      </c>
      <c r="B36" s="26"/>
      <c r="C36" s="16"/>
    </row>
    <row r="37" spans="1:3" ht="17" x14ac:dyDescent="0.2">
      <c r="A37" s="1" t="s">
        <v>19</v>
      </c>
      <c r="B37" s="26">
        <v>330</v>
      </c>
      <c r="C37" s="16" t="s">
        <v>114</v>
      </c>
    </row>
    <row r="38" spans="1:3" x14ac:dyDescent="0.2">
      <c r="A38" s="14"/>
      <c r="B38" s="26"/>
      <c r="C38" s="11"/>
    </row>
    <row r="39" spans="1:3" x14ac:dyDescent="0.2">
      <c r="A39" s="1" t="s">
        <v>20</v>
      </c>
      <c r="B39" s="26"/>
      <c r="C39" s="11"/>
    </row>
    <row r="40" spans="1:3" x14ac:dyDescent="0.2">
      <c r="A40" s="14"/>
      <c r="B40" s="26"/>
      <c r="C40" s="11"/>
    </row>
    <row r="41" spans="1:3" x14ac:dyDescent="0.2">
      <c r="A41" s="14" t="s">
        <v>21</v>
      </c>
      <c r="B41" s="26"/>
      <c r="C41" s="16"/>
    </row>
    <row r="42" spans="1:3" x14ac:dyDescent="0.2">
      <c r="A42" s="14" t="s">
        <v>22</v>
      </c>
      <c r="B42" s="26"/>
      <c r="C42" s="11"/>
    </row>
    <row r="43" spans="1:3" x14ac:dyDescent="0.2">
      <c r="A43" s="14"/>
      <c r="B43" s="26"/>
      <c r="C43" s="11"/>
    </row>
    <row r="44" spans="1:3" x14ac:dyDescent="0.2">
      <c r="A44" s="14" t="s">
        <v>23</v>
      </c>
      <c r="B44" s="26"/>
      <c r="C44" s="11"/>
    </row>
    <row r="45" spans="1:3" ht="51" x14ac:dyDescent="0.2">
      <c r="A45" s="14" t="s">
        <v>115</v>
      </c>
      <c r="B45" s="26">
        <f>B22*0.0575</f>
        <v>-25.587500000000002</v>
      </c>
      <c r="C45" s="16" t="s">
        <v>116</v>
      </c>
    </row>
    <row r="46" spans="1:3" x14ac:dyDescent="0.2">
      <c r="A46" s="14" t="s">
        <v>25</v>
      </c>
      <c r="B46" s="26"/>
      <c r="C46" s="11"/>
    </row>
    <row r="47" spans="1:3" x14ac:dyDescent="0.2">
      <c r="A47" s="14" t="s">
        <v>26</v>
      </c>
      <c r="B47" s="26"/>
      <c r="C47" s="11"/>
    </row>
    <row r="48" spans="1:3" x14ac:dyDescent="0.2">
      <c r="A48" s="14"/>
      <c r="B48" s="26"/>
      <c r="C48" s="11"/>
    </row>
    <row r="49" spans="1:3" x14ac:dyDescent="0.2">
      <c r="A49" s="14" t="s">
        <v>27</v>
      </c>
      <c r="B49" s="26"/>
      <c r="C49" s="16"/>
    </row>
    <row r="50" spans="1:3" x14ac:dyDescent="0.2">
      <c r="A50" s="14" t="s">
        <v>28</v>
      </c>
      <c r="B50" s="26"/>
      <c r="C50" s="11"/>
    </row>
    <row r="51" spans="1:3" x14ac:dyDescent="0.2">
      <c r="A51" s="14" t="s">
        <v>29</v>
      </c>
      <c r="B51" s="26"/>
      <c r="C51" s="16"/>
    </row>
    <row r="52" spans="1:3" ht="17" x14ac:dyDescent="0.2">
      <c r="A52" s="14" t="s">
        <v>30</v>
      </c>
      <c r="B52" s="26">
        <v>3.169</v>
      </c>
      <c r="C52" s="16" t="s">
        <v>117</v>
      </c>
    </row>
    <row r="53" spans="1:3" x14ac:dyDescent="0.2">
      <c r="A53" s="14"/>
      <c r="B53" s="26"/>
      <c r="C53" s="11"/>
    </row>
    <row r="54" spans="1:3" ht="17" x14ac:dyDescent="0.2">
      <c r="A54" s="14" t="s">
        <v>31</v>
      </c>
      <c r="B54" s="26">
        <v>7.141</v>
      </c>
      <c r="C54" s="16" t="s">
        <v>117</v>
      </c>
    </row>
    <row r="55" spans="1:3" x14ac:dyDescent="0.2">
      <c r="A55" s="14"/>
      <c r="B55" s="26"/>
      <c r="C55" s="11"/>
    </row>
    <row r="56" spans="1:3" x14ac:dyDescent="0.2">
      <c r="A56" s="14" t="s">
        <v>32</v>
      </c>
      <c r="B56" s="26">
        <f>SUM(B41:B54)</f>
        <v>-15.277500000000002</v>
      </c>
      <c r="C56" s="11"/>
    </row>
    <row r="57" spans="1:3" x14ac:dyDescent="0.2">
      <c r="A57" s="27"/>
      <c r="B57" s="28"/>
      <c r="C57" s="29"/>
    </row>
    <row r="58" spans="1:3" x14ac:dyDescent="0.2">
      <c r="A58" s="30" t="s">
        <v>13</v>
      </c>
      <c r="B58" s="31">
        <f>B37+B56</f>
        <v>314.72250000000003</v>
      </c>
      <c r="C58" s="32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3" t="s">
        <v>33</v>
      </c>
      <c r="B61" s="34">
        <f>ROUND((B25/B35),1)</f>
        <v>0.9</v>
      </c>
      <c r="C61" s="10"/>
    </row>
    <row r="62" spans="1:3" x14ac:dyDescent="0.2">
      <c r="A62" s="33" t="s">
        <v>34</v>
      </c>
      <c r="B62" s="34">
        <f>ROUND((B25/B37),1)</f>
        <v>5.6</v>
      </c>
      <c r="C62" s="10"/>
    </row>
    <row r="63" spans="1:3" x14ac:dyDescent="0.2">
      <c r="A63" s="33" t="s">
        <v>35</v>
      </c>
      <c r="B63" s="34">
        <f>ROUND((B25/B58),1)</f>
        <v>5.9</v>
      </c>
      <c r="C63" s="10"/>
    </row>
    <row r="66" spans="1:3" x14ac:dyDescent="0.2">
      <c r="A66" s="7" t="s">
        <v>36</v>
      </c>
      <c r="B66" s="8"/>
      <c r="C66" s="9"/>
    </row>
    <row r="67" spans="1:3" x14ac:dyDescent="0.2">
      <c r="C67" s="10"/>
    </row>
    <row r="68" spans="1:3" x14ac:dyDescent="0.2">
      <c r="A68" s="14" t="s">
        <v>118</v>
      </c>
    </row>
    <row r="69" spans="1:3" x14ac:dyDescent="0.2">
      <c r="A69" s="14" t="s">
        <v>119</v>
      </c>
    </row>
    <row r="70" spans="1:3" x14ac:dyDescent="0.2">
      <c r="A70" s="14" t="s">
        <v>120</v>
      </c>
    </row>
    <row r="71" spans="1:3" x14ac:dyDescent="0.2">
      <c r="A71" s="14" t="s">
        <v>121</v>
      </c>
    </row>
    <row r="72" spans="1:3" x14ac:dyDescent="0.2">
      <c r="A72" t="s">
        <v>122</v>
      </c>
    </row>
    <row r="73" spans="1:3" x14ac:dyDescent="0.2">
      <c r="A73" t="s">
        <v>123</v>
      </c>
      <c r="C73" s="11"/>
    </row>
    <row r="74" spans="1:3" x14ac:dyDescent="0.2">
      <c r="C74" s="11"/>
    </row>
    <row r="75" spans="1:3" x14ac:dyDescent="0.2">
      <c r="A75" s="35"/>
      <c r="B75" s="35"/>
      <c r="C75" s="9"/>
    </row>
    <row r="76" spans="1:3" x14ac:dyDescent="0.2">
      <c r="C76" s="36"/>
    </row>
    <row r="77" spans="1:3" x14ac:dyDescent="0.2">
      <c r="C77" s="36"/>
    </row>
    <row r="78" spans="1:3" x14ac:dyDescent="0.2">
      <c r="B78" s="3" t="s">
        <v>3</v>
      </c>
    </row>
    <row r="79" spans="1:3" x14ac:dyDescent="0.2">
      <c r="B79" s="3"/>
    </row>
    <row r="80" spans="1:3" x14ac:dyDescent="0.2">
      <c r="B80" s="5" t="s">
        <v>5</v>
      </c>
    </row>
    <row r="81" spans="1:9" x14ac:dyDescent="0.2">
      <c r="B81" s="5"/>
    </row>
    <row r="82" spans="1:9" x14ac:dyDescent="0.2">
      <c r="B82" s="37">
        <v>45016</v>
      </c>
    </row>
    <row r="83" spans="1:9" x14ac:dyDescent="0.2">
      <c r="A83" s="2" t="s">
        <v>15</v>
      </c>
      <c r="B83" s="5"/>
    </row>
    <row r="84" spans="1:9" x14ac:dyDescent="0.2">
      <c r="A84" s="38"/>
      <c r="B84" s="5"/>
    </row>
    <row r="86" spans="1:9" ht="51" x14ac:dyDescent="0.2">
      <c r="A86" s="14" t="s">
        <v>104</v>
      </c>
      <c r="B86" s="15">
        <f>9.472+250.017+47.021</f>
        <v>306.51</v>
      </c>
      <c r="C86" s="16" t="s">
        <v>110</v>
      </c>
    </row>
    <row r="87" spans="1:9" x14ac:dyDescent="0.2">
      <c r="A87" s="14" t="s">
        <v>43</v>
      </c>
      <c r="B87" s="15"/>
      <c r="C87" s="16"/>
    </row>
    <row r="88" spans="1:9" x14ac:dyDescent="0.2">
      <c r="A88" t="s">
        <v>44</v>
      </c>
      <c r="B88" s="28"/>
      <c r="C88" s="16"/>
    </row>
    <row r="89" spans="1:9" x14ac:dyDescent="0.2">
      <c r="A89" s="1" t="s">
        <v>104</v>
      </c>
      <c r="B89" s="39">
        <f>SUM(B86:B88)</f>
        <v>306.51</v>
      </c>
    </row>
    <row r="92" spans="1:9" x14ac:dyDescent="0.2">
      <c r="A92" s="40" t="s">
        <v>45</v>
      </c>
    </row>
    <row r="96" spans="1:9" x14ac:dyDescent="0.2">
      <c r="E96" s="16"/>
      <c r="F96" s="16"/>
      <c r="G96" s="16"/>
      <c r="H96" s="16"/>
      <c r="I96" s="16"/>
    </row>
    <row r="99" spans="2:2" x14ac:dyDescent="0.2">
      <c r="B99" s="47"/>
    </row>
    <row r="100" spans="2:2" x14ac:dyDescent="0.2">
      <c r="B100" s="47"/>
    </row>
  </sheetData>
  <sheetProtection algorithmName="SHA-512" hashValue="yG2q9bnF88NufAzlTF5UPUPDKAcqkIpujahPazl2onqIPbVc+8l/+suWOAEiQCoBAfiAgE+bIPpspQVH7IK1Jg==" saltValue="qyjmbCYsFESBv732FXJ1kg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7A5BF-4B7B-CB45-8FA1-0634209C25A1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124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45278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49</v>
      </c>
      <c r="B12" s="15">
        <v>2370</v>
      </c>
      <c r="C12" s="16" t="s">
        <v>133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B12-B89</f>
        <v>2370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45230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1400</v>
      </c>
      <c r="C30" s="16" t="s">
        <v>125</v>
      </c>
    </row>
    <row r="31" spans="1:3" x14ac:dyDescent="0.2">
      <c r="A31" s="14" t="s">
        <v>18</v>
      </c>
      <c r="B31" s="49"/>
      <c r="C31" s="16"/>
    </row>
    <row r="32" spans="1:3" x14ac:dyDescent="0.2">
      <c r="A32" s="1" t="s">
        <v>19</v>
      </c>
      <c r="B32" s="49"/>
      <c r="C32" s="16"/>
    </row>
    <row r="33" spans="1:3" x14ac:dyDescent="0.2">
      <c r="A33" s="14"/>
      <c r="B33" s="49"/>
      <c r="C33" s="11"/>
    </row>
    <row r="34" spans="1:3" x14ac:dyDescent="0.2">
      <c r="A34" s="1" t="s">
        <v>20</v>
      </c>
      <c r="B34" s="49"/>
      <c r="C34" s="11"/>
    </row>
    <row r="35" spans="1:3" x14ac:dyDescent="0.2">
      <c r="A35" s="14"/>
      <c r="B35" s="49"/>
      <c r="C35" s="11"/>
    </row>
    <row r="36" spans="1:3" x14ac:dyDescent="0.2">
      <c r="A36" s="14" t="s">
        <v>21</v>
      </c>
      <c r="B36" s="49"/>
      <c r="C36" s="16"/>
    </row>
    <row r="37" spans="1:3" x14ac:dyDescent="0.2">
      <c r="A37" s="14" t="s">
        <v>22</v>
      </c>
      <c r="B37" s="49"/>
      <c r="C37" s="11"/>
    </row>
    <row r="38" spans="1:3" x14ac:dyDescent="0.2">
      <c r="A38" s="14"/>
      <c r="B38" s="49"/>
      <c r="C38" s="11"/>
    </row>
    <row r="39" spans="1:3" x14ac:dyDescent="0.2">
      <c r="A39" s="14" t="s">
        <v>23</v>
      </c>
      <c r="B39" s="49"/>
      <c r="C39" s="11"/>
    </row>
    <row r="40" spans="1:3" x14ac:dyDescent="0.2">
      <c r="A40" s="14" t="s">
        <v>24</v>
      </c>
      <c r="B40" s="49"/>
      <c r="C40" s="16"/>
    </row>
    <row r="41" spans="1:3" x14ac:dyDescent="0.2">
      <c r="A41" s="14" t="s">
        <v>25</v>
      </c>
      <c r="B41" s="49"/>
      <c r="C41" s="11"/>
    </row>
    <row r="42" spans="1:3" x14ac:dyDescent="0.2">
      <c r="A42" s="14" t="s">
        <v>26</v>
      </c>
      <c r="B42" s="49"/>
      <c r="C42" s="11"/>
    </row>
    <row r="43" spans="1:3" x14ac:dyDescent="0.2">
      <c r="A43" s="14"/>
      <c r="B43" s="49"/>
      <c r="C43" s="11"/>
    </row>
    <row r="44" spans="1:3" x14ac:dyDescent="0.2">
      <c r="A44" s="14" t="s">
        <v>27</v>
      </c>
      <c r="B44" s="49"/>
      <c r="C44" s="16"/>
    </row>
    <row r="45" spans="1:3" x14ac:dyDescent="0.2">
      <c r="A45" s="14" t="s">
        <v>28</v>
      </c>
      <c r="B45" s="49"/>
      <c r="C45" s="11"/>
    </row>
    <row r="46" spans="1:3" x14ac:dyDescent="0.2">
      <c r="A46" s="14" t="s">
        <v>29</v>
      </c>
      <c r="B46" s="49"/>
      <c r="C46" s="16"/>
    </row>
    <row r="47" spans="1:3" x14ac:dyDescent="0.2">
      <c r="A47" s="14" t="s">
        <v>30</v>
      </c>
      <c r="B47" s="49"/>
      <c r="C47" s="16"/>
    </row>
    <row r="48" spans="1:3" x14ac:dyDescent="0.2">
      <c r="A48" s="14"/>
      <c r="B48" s="49"/>
      <c r="C48" s="11"/>
    </row>
    <row r="49" spans="1:3" x14ac:dyDescent="0.2">
      <c r="A49" s="14" t="s">
        <v>31</v>
      </c>
      <c r="B49" s="49"/>
      <c r="C49" s="16"/>
    </row>
    <row r="50" spans="1:3" x14ac:dyDescent="0.2">
      <c r="A50" s="14"/>
      <c r="B50" s="49"/>
      <c r="C50" s="11"/>
    </row>
    <row r="51" spans="1:3" x14ac:dyDescent="0.2">
      <c r="A51" s="14" t="s">
        <v>32</v>
      </c>
      <c r="B51" s="49"/>
      <c r="C51" s="11"/>
    </row>
    <row r="52" spans="1:3" x14ac:dyDescent="0.2">
      <c r="A52" s="27"/>
      <c r="B52" s="28"/>
      <c r="C52" s="29"/>
    </row>
    <row r="53" spans="1:3" ht="17" x14ac:dyDescent="0.2">
      <c r="A53" s="30" t="s">
        <v>13</v>
      </c>
      <c r="B53" s="31">
        <v>300</v>
      </c>
      <c r="C53" s="50" t="s">
        <v>125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1.7</v>
      </c>
      <c r="C56" s="10"/>
    </row>
    <row r="57" spans="1:3" x14ac:dyDescent="0.2">
      <c r="A57" s="33" t="s">
        <v>34</v>
      </c>
      <c r="B57" s="44" t="s">
        <v>56</v>
      </c>
      <c r="C57" s="10"/>
    </row>
    <row r="58" spans="1:3" x14ac:dyDescent="0.2">
      <c r="A58" s="33" t="s">
        <v>35</v>
      </c>
      <c r="B58" s="34">
        <f>ROUND((B20/B53),1)</f>
        <v>7.9</v>
      </c>
      <c r="C58" s="10"/>
    </row>
    <row r="61" spans="1:3" x14ac:dyDescent="0.2">
      <c r="A61" s="7" t="s">
        <v>36</v>
      </c>
      <c r="B61" s="8"/>
      <c r="C61" s="9"/>
    </row>
    <row r="62" spans="1:3" x14ac:dyDescent="0.2">
      <c r="C62" s="10"/>
    </row>
    <row r="63" spans="1:3" x14ac:dyDescent="0.2">
      <c r="A63" s="14" t="s">
        <v>126</v>
      </c>
    </row>
    <row r="64" spans="1:3" x14ac:dyDescent="0.2">
      <c r="A64" s="14" t="s">
        <v>127</v>
      </c>
    </row>
    <row r="65" spans="1:3" x14ac:dyDescent="0.2">
      <c r="A65" t="s">
        <v>128</v>
      </c>
    </row>
    <row r="66" spans="1:3" x14ac:dyDescent="0.2">
      <c r="C66" s="11"/>
    </row>
    <row r="67" spans="1:3" x14ac:dyDescent="0.2">
      <c r="A67" s="35"/>
      <c r="B67" s="35"/>
      <c r="C67" s="9"/>
    </row>
    <row r="68" spans="1:3" x14ac:dyDescent="0.2">
      <c r="C68" s="36"/>
    </row>
    <row r="69" spans="1:3" x14ac:dyDescent="0.2">
      <c r="C69" s="36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37" t="s">
        <v>97</v>
      </c>
    </row>
    <row r="75" spans="1:3" hidden="1" x14ac:dyDescent="0.2">
      <c r="A75" s="2" t="s">
        <v>15</v>
      </c>
      <c r="B75" s="5"/>
    </row>
    <row r="76" spans="1:3" hidden="1" x14ac:dyDescent="0.2">
      <c r="A76" s="38"/>
      <c r="B76" s="5"/>
    </row>
    <row r="77" spans="1:3" hidden="1" x14ac:dyDescent="0.2"/>
    <row r="78" spans="1:3" ht="17" hidden="1" x14ac:dyDescent="0.2">
      <c r="A78" s="14" t="s">
        <v>42</v>
      </c>
      <c r="B78" s="15">
        <v>0</v>
      </c>
      <c r="C78" s="16" t="s">
        <v>55</v>
      </c>
    </row>
    <row r="79" spans="1:3" hidden="1" x14ac:dyDescent="0.2">
      <c r="A79" s="14" t="s">
        <v>43</v>
      </c>
      <c r="B79" s="15"/>
      <c r="C79" s="16"/>
    </row>
    <row r="80" spans="1:3" hidden="1" x14ac:dyDescent="0.2">
      <c r="A80" t="s">
        <v>44</v>
      </c>
      <c r="B80" s="28"/>
      <c r="C80" s="16"/>
    </row>
    <row r="81" spans="1:9" hidden="1" x14ac:dyDescent="0.2">
      <c r="A81" s="2" t="s">
        <v>72</v>
      </c>
      <c r="B81" s="39">
        <f>SUM(B78:B80)</f>
        <v>0</v>
      </c>
    </row>
    <row r="84" spans="1:9" x14ac:dyDescent="0.2">
      <c r="A84" s="40" t="s">
        <v>45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47"/>
    </row>
    <row r="92" spans="1:9" x14ac:dyDescent="0.2">
      <c r="B92" s="47"/>
    </row>
  </sheetData>
  <sheetProtection algorithmName="SHA-512" hashValue="Q+muXjWNV1qxRbpjDPICdUaEh+YFuSS9AwfP6IFhCs9KS7N41AAM7YGKkGiZhkw3ckhaYxhBULf8g1aJApJarQ==" saltValue="Ngd0Zhoga/AaQm6u0qOH4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Thermocable Flex Elem 310123</vt:lpstr>
      <vt:lpstr>Calman Tech 170323</vt:lpstr>
      <vt:lpstr>DVR 040723</vt:lpstr>
      <vt:lpstr>SLV Hold 300823</vt:lpstr>
      <vt:lpstr>Alpha Inst 231023</vt:lpstr>
      <vt:lpstr>Industrial Vision Sys 311023</vt:lpstr>
      <vt:lpstr>Peak Sensors Hold 031123</vt:lpstr>
      <vt:lpstr>Sheriff Tech 181223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2024-05-10T14:30:22Z</dcterms:created>
  <dcterms:modified xsi:type="dcterms:W3CDTF">2024-05-14T09:18:27Z</dcterms:modified>
</cp:coreProperties>
</file>