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Staples/"/>
    </mc:Choice>
  </mc:AlternateContent>
  <xr:revisionPtr revIDLastSave="0" documentId="13_ncr:1_{52C39C41-7FE5-3347-9978-DBD649889EBA}" xr6:coauthVersionLast="47" xr6:coauthVersionMax="47" xr10:uidLastSave="{00000000-0000-0000-0000-000000000000}"/>
  <workbookProtection workbookAlgorithmName="SHA-512" workbookHashValue="Er4rPexAa4MiqG5o4sGmyGIZKaX5fgOX/VkFurU4Iv0NIyYmQCqB7svEXyjlmha2MExRVkfzti1DxUuDK+b8vw==" workbookSaltValue="YHQsUmeWWbdL2vBPhMs3Sg==" workbookSpinCount="100000" lockStructure="1"/>
  <bookViews>
    <workbookView xWindow="780" yWindow="1000" windowWidth="27640" windowHeight="15800" xr2:uid="{45AAEC0F-7A62-654E-A65B-131BBC44CDF5}"/>
  </bookViews>
  <sheets>
    <sheet name="Thomas Ridley And Son 200123" sheetId="1" r:id="rId1"/>
    <sheet name="Dawnfresh Farming 070223" sheetId="2" r:id="rId2"/>
    <sheet name="Glanbia Cheese 28043" sheetId="3" r:id="rId3"/>
    <sheet name="Ritter-Courivaud 300623" sheetId="4" r:id="rId4"/>
    <sheet name="Moorhead &amp; McGavin 011223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6" i="5" l="1"/>
  <c r="B21" i="5" s="1"/>
  <c r="B16" i="5"/>
  <c r="B25" i="5" s="1"/>
  <c r="B63" i="5" l="1"/>
  <c r="B61" i="5"/>
  <c r="B82" i="4" l="1"/>
  <c r="B49" i="4"/>
  <c r="B51" i="4" s="1"/>
  <c r="B53" i="4" s="1"/>
  <c r="B20" i="4"/>
  <c r="B17" i="4"/>
  <c r="B58" i="4" l="1"/>
  <c r="B56" i="4"/>
  <c r="B57" i="4"/>
  <c r="B57" i="3" l="1"/>
  <c r="C57" i="3"/>
  <c r="C38" i="3"/>
  <c r="B38" i="3"/>
  <c r="C97" i="3"/>
  <c r="C94" i="3"/>
  <c r="B94" i="3" s="1"/>
  <c r="A92" i="3"/>
  <c r="B95" i="3" s="1"/>
  <c r="E67" i="3"/>
  <c r="D67" i="3"/>
  <c r="E65" i="3"/>
  <c r="D65" i="3"/>
  <c r="C63" i="3"/>
  <c r="B63" i="3" s="1"/>
  <c r="C61" i="3"/>
  <c r="B61" i="3" s="1"/>
  <c r="C59" i="3"/>
  <c r="C52" i="3"/>
  <c r="B52" i="3" s="1"/>
  <c r="C42" i="3"/>
  <c r="A36" i="3"/>
  <c r="A18" i="3"/>
  <c r="C15" i="3"/>
  <c r="B15" i="3" s="1"/>
  <c r="B20" i="3" s="1"/>
  <c r="B97" i="3" l="1"/>
  <c r="B25" i="3" s="1"/>
  <c r="B28" i="3"/>
  <c r="C65" i="3"/>
  <c r="C67" i="3" s="1"/>
  <c r="B42" i="3"/>
  <c r="B59" i="3"/>
  <c r="B65" i="3" s="1"/>
  <c r="B40" i="3" l="1"/>
  <c r="B67" i="3"/>
  <c r="B41" i="3"/>
  <c r="B70" i="3"/>
  <c r="B72" i="3"/>
  <c r="B71" i="3"/>
  <c r="B83" i="2" l="1"/>
  <c r="B57" i="2"/>
  <c r="B56" i="2"/>
  <c r="B51" i="2"/>
  <c r="B53" i="2" s="1"/>
  <c r="B58" i="2" s="1"/>
  <c r="B49" i="2"/>
  <c r="B20" i="2"/>
  <c r="C91" i="1" l="1"/>
  <c r="A86" i="1"/>
  <c r="B89" i="1" s="1"/>
  <c r="B58" i="1"/>
  <c r="B39" i="1"/>
  <c r="B60" i="1" s="1"/>
  <c r="B37" i="1"/>
  <c r="A35" i="1"/>
  <c r="C19" i="1"/>
  <c r="B17" i="1"/>
  <c r="C15" i="1"/>
  <c r="B15" i="1"/>
  <c r="B19" i="1" s="1"/>
  <c r="B88" i="1" l="1"/>
  <c r="B91" i="1" s="1"/>
  <c r="B24" i="1" s="1"/>
  <c r="B27" i="1" l="1"/>
  <c r="B65" i="1" l="1"/>
  <c r="B64" i="1"/>
  <c r="B63" i="1"/>
</calcChain>
</file>

<file path=xl/sharedStrings.xml><?xml version="1.0" encoding="utf-8"?>
<sst xmlns="http://schemas.openxmlformats.org/spreadsheetml/2006/main" count="315" uniqueCount="114">
  <si>
    <t>Target Company</t>
  </si>
  <si>
    <t>Thomas Ridley And Son Limited</t>
  </si>
  <si>
    <t>Currency</t>
  </si>
  <si>
    <t>GBP</t>
  </si>
  <si>
    <t>ZAR</t>
  </si>
  <si>
    <t>Display</t>
  </si>
  <si>
    <t>000s</t>
  </si>
  <si>
    <t>Enterprise Value</t>
  </si>
  <si>
    <t>Date Completed:</t>
  </si>
  <si>
    <t>ZAR/GBP Exchange Rate:</t>
  </si>
  <si>
    <t>Source: www.oanda.com - as at 20/01/2023</t>
  </si>
  <si>
    <t>Cash consideration (GBP)</t>
  </si>
  <si>
    <t>Source: Bid Corporation Limited annual financial statements for the year ended 30/06/2023; note 8.1 Acquisitions</t>
  </si>
  <si>
    <t>Fair-value of contingent consideration (GBP)</t>
  </si>
  <si>
    <t>Total consideration</t>
  </si>
  <si>
    <t>Adjustments:</t>
  </si>
  <si>
    <t>Net cash</t>
  </si>
  <si>
    <t>Source: Bid Corporation Limited annual financial statements for the year ended 30/06/2023; note 8.1 Acquisitions; see below</t>
  </si>
  <si>
    <t>EV</t>
  </si>
  <si>
    <t>Normalised EBITDA</t>
  </si>
  <si>
    <t>Reporting Date:</t>
  </si>
  <si>
    <t>Revenue</t>
  </si>
  <si>
    <t>Source: Bid Corporation Limited annual financial statements for the year ended 30/06/2023; note 8.1 Acquisitions; contribution to results for the year if the acquisitions had been effective July 1 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</si>
  <si>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</si>
  <si>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</si>
  <si>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</si>
  <si>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</si>
  <si>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</si>
  <si>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</si>
  <si>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</si>
  <si>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</si>
  <si>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</si>
  <si>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</si>
  <si>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</si>
  <si>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</si>
  <si>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</si>
  <si>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</si>
  <si>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 Thomas Ridley And Son Limited financial statements for the period ended 25/12/2022; Food Angles Limited financial statements for the period ended 25/12/2022; Depreciation charge for year period ended 25/12/2022 used as an estimate</t>
  </si>
  <si>
    <t>Sub-total</t>
  </si>
  <si>
    <t>EV/Revenue Multiple</t>
  </si>
  <si>
    <t>EV/EBIT Multiple</t>
  </si>
  <si>
    <t>EV/EBITDA Multiple</t>
  </si>
  <si>
    <t>Source Data</t>
  </si>
  <si>
    <t>Thomas Ridley And Son Limited financial statements for the period ended 25/12/2022</t>
  </si>
  <si>
    <t>Food Angles Limited financial statements for the period ended 25/12/2022</t>
  </si>
  <si>
    <t>Bid Corporation Limited annual financial statements for the year ended 30/06/2023</t>
  </si>
  <si>
    <t>Thomas Ridley And Son Limited PSC02 notice dated 26/01/2023</t>
  </si>
  <si>
    <t>Food Angles Limited PSC02 notice dated 26/01/2023</t>
  </si>
  <si>
    <t>Bid Corporation Limited news release dated 23/01/2023</t>
  </si>
  <si>
    <t>Cash and cash Equivalents</t>
  </si>
  <si>
    <t>Debt</t>
  </si>
  <si>
    <t>Lease Liabilities</t>
  </si>
  <si>
    <t>© 2024 Business Valuation Benchmarks Ltd</t>
  </si>
  <si>
    <t>Source: Bid Corporation Limited annual financial statements for the year ended 30/06/2023; note 8.1 Acquisitions; contribution to results for the year if the acquisitions had been effective July 1 2022; Trading Profit as defined in the Bid Corporation Limited accs is equivalent to Operating Profit</t>
  </si>
  <si>
    <t>Dawnfresh Farming Limited</t>
  </si>
  <si>
    <t>Consideration (GBP)</t>
  </si>
  <si>
    <t xml:space="preserve">Source: Dawnfresh Seafoods Limited AM10 (Scot) Notice of administrators progress report dated 06/09/2023 </t>
  </si>
  <si>
    <t>USD/GBP Exchange Rate:</t>
  </si>
  <si>
    <t>Source: Dawnfresh Farming Limited for the period ended 27/03/2022</t>
  </si>
  <si>
    <t>Dawnfresh Farming Limited for the period ended 27/03/2022</t>
  </si>
  <si>
    <t>Fish Farmer "Breaking- Mowi wins contest for Dawnfresh" dated 09/02/2023</t>
  </si>
  <si>
    <t>Fish Farmer "Mowi wins contest for Dawnfresh" dated 15/03/2023</t>
  </si>
  <si>
    <t>Dawnfresh Seafoods Limited AM10 (Scot) Notice of administrators progress report dated 21/03/2023</t>
  </si>
  <si>
    <t xml:space="preserve">Dawnfresh Seafoods Limited AM10 (Scot) Notice of administrators progress report dated 06/09/2023 </t>
  </si>
  <si>
    <t>00/00/2000</t>
  </si>
  <si>
    <t>Source:</t>
  </si>
  <si>
    <t>Net debt</t>
  </si>
  <si>
    <t>Glanbia Cheese (Glanbia Cheese Limited and Glanbia Cheese EU Limited)</t>
  </si>
  <si>
    <t>EUR</t>
  </si>
  <si>
    <t>EUR/GBP Exchange Rate:</t>
  </si>
  <si>
    <t>www.oanda.com - as at 28/04/2023</t>
  </si>
  <si>
    <t>Source: Glanbia plc press release dated 28/04/2023; excludes earn-out of up-to €25 million</t>
  </si>
  <si>
    <t>Percentage acquired:</t>
  </si>
  <si>
    <t>Source: Glanbia plc Annual Report and Financial Statements 2022; Glanbia plc holds 51% of the share capital of Glanbia Cheese Limited and 50% of the share capital of Glanbia Cheese EU Limited.  Percentage weighted on split of revenue for the year ended 31/02/2022 - see below</t>
  </si>
  <si>
    <t>Implied value</t>
  </si>
  <si>
    <t>Source: Glanbia plc Annual Report and Financial Statements 2022; Glanbia plc press release dated 28/04/2023; see below</t>
  </si>
  <si>
    <t>Combined</t>
  </si>
  <si>
    <t>Glanbia Cheese Limited</t>
  </si>
  <si>
    <t>Glanbia Cheese EU Limited</t>
  </si>
  <si>
    <t>Source: Glanbia plc Annual Report and Financial Statements 2022; note: 17. Interests in joint ventures</t>
  </si>
  <si>
    <t>Note: Implied operating profit</t>
  </si>
  <si>
    <t>Profit before tax</t>
  </si>
  <si>
    <t>Note: Implied profit before tax</t>
  </si>
  <si>
    <t>Profit after tax</t>
  </si>
  <si>
    <t>Interest costs</t>
  </si>
  <si>
    <t>Tax</t>
  </si>
  <si>
    <t>Glanbia plc Annual Report and Financial Statements 2022</t>
  </si>
  <si>
    <t>Glanbia plc press release dated 01/03/2023</t>
  </si>
  <si>
    <t>Glanbia plc press release dated 28/04/2023</t>
  </si>
  <si>
    <t>Leprino Foods Company news release dated 28/04/2023</t>
  </si>
  <si>
    <t>Glanbia plc press release dated 16/08/2023</t>
  </si>
  <si>
    <t>Cash and cash Equivalents - as at 31/12/2022</t>
  </si>
  <si>
    <t>Shareholder Loan</t>
  </si>
  <si>
    <t>Source: Glanbia plc press release dated 28/04/2023; Shareholder Loan repaid</t>
  </si>
  <si>
    <t>Source: Glanbia plc Annual Report and Financial Statements 2022; note: 17. Interests in joint ventures; exceptional items net of tax</t>
  </si>
  <si>
    <t>Source: Glanbia plc Annual Report and Financial Statements 2022; note: 17. Interests in joint ventures; combined cash and cash equivalent holdings of Glanbia Cheese Limited and Glanbia Cheese EU Limited</t>
  </si>
  <si>
    <t>Ritter-Courivaud Limited</t>
  </si>
  <si>
    <t>Source: Tesco plc Interim results 2023/2024, pg. 7 "We sold the Ritter-Courivaud business, which supplied premium caterers, for up-front cash consideration of £15m"</t>
  </si>
  <si>
    <t>Lease Liabilities - balance as at 27/02/2022</t>
  </si>
  <si>
    <t>Source: Ritter-Courivaud Limited financial statements for the 52 weeks ended 27/02/2022</t>
  </si>
  <si>
    <t>Ritter-Courivaud Limited financial statements for the 52 weeks ended 27/02/2022</t>
  </si>
  <si>
    <t>Ritter-Courivaud Limited PSC02 notice dated 04/07/2023</t>
  </si>
  <si>
    <t>Tesco plc Interim results 2023/2024</t>
  </si>
  <si>
    <t>www.independent.ie "Musgrave snaps up UK fine food firm Ritter Courivaud" dated 30/07/2023</t>
  </si>
  <si>
    <t>Moorhead &amp; McGavin Limited</t>
  </si>
  <si>
    <t>Source: Roebuck Food Group plc press release dated 03/11/2023</t>
  </si>
  <si>
    <t>Shares consideration (GBP)</t>
  </si>
  <si>
    <t>Cash at bank and in hand - as at 31/12/2022</t>
  </si>
  <si>
    <t>Source: Moorhead &amp; McGavin Limited financial statements for the year ended 31/12/2022</t>
  </si>
  <si>
    <t>N/A</t>
  </si>
  <si>
    <t>Moorhead &amp; McGavin Limited financial statements for the year ended 31/12/2022</t>
  </si>
  <si>
    <t>Roebuck Food Group PLC press release dated 03/11/2023</t>
  </si>
  <si>
    <t>Moorhead &amp; McGavin Limited PSC02 notice dated 04/12/2023</t>
  </si>
  <si>
    <t>Cash at bank and in hand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</si>
</sst>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5" formatCode="dd/mm/yyyy;@"/>
    <numFmt numFmtId="166" formatCode="#,##0.00000_);[Red]\(#,##0.00000\)"/>
    <numFmt numFmtId="167" formatCode="#,##0.0;[Red]\-#,##0.0"/>
    <numFmt numFmtId="168" formatCode="#,##0.00000;[Red]\-#,##0.00000"/>
    <numFmt numFmtId="169" formatCode="0.0%"/>
    <numFmt numFmtId="170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166" fontId="0" fillId="0" borderId="0" xfId="0" applyNumberFormat="1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0" fontId="0" fillId="0" borderId="0" xfId="0" applyAlignment="1">
      <alignment horizontal="left"/>
    </xf>
    <xf numFmtId="169" fontId="0" fillId="0" borderId="0" xfId="2" applyNumberFormat="1" applyFont="1" applyAlignment="1">
      <alignment horizontal="left" vertical="top"/>
    </xf>
    <xf numFmtId="165" fontId="0" fillId="0" borderId="0" xfId="0" applyNumberFormat="1" applyAlignment="1">
      <alignment horizontal="left" vertical="top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Fill="1" applyBorder="1" applyAlignment="1">
      <alignment vertical="top"/>
    </xf>
    <xf numFmtId="38" fontId="0" fillId="0" borderId="8" xfId="1" applyNumberFormat="1" applyFont="1" applyFill="1" applyBorder="1" applyAlignment="1">
      <alignment vertical="top"/>
    </xf>
    <xf numFmtId="9" fontId="0" fillId="0" borderId="9" xfId="2" applyFont="1" applyFill="1" applyBorder="1" applyAlignment="1">
      <alignment vertical="top"/>
    </xf>
    <xf numFmtId="38" fontId="0" fillId="0" borderId="9" xfId="1" applyNumberFormat="1" applyFont="1" applyFill="1" applyBorder="1" applyAlignment="1">
      <alignment vertical="top"/>
    </xf>
    <xf numFmtId="38" fontId="0" fillId="0" borderId="10" xfId="1" applyNumberFormat="1" applyFont="1" applyBorder="1"/>
    <xf numFmtId="38" fontId="0" fillId="0" borderId="11" xfId="1" applyNumberFormat="1" applyFont="1" applyBorder="1"/>
    <xf numFmtId="38" fontId="2" fillId="2" borderId="12" xfId="1" applyNumberFormat="1" applyFont="1" applyFill="1" applyBorder="1" applyAlignment="1">
      <alignment vertical="top"/>
    </xf>
    <xf numFmtId="38" fontId="2" fillId="2" borderId="13" xfId="1" applyNumberFormat="1" applyFont="1" applyFill="1" applyBorder="1" applyAlignment="1">
      <alignment vertical="top"/>
    </xf>
    <xf numFmtId="38" fontId="0" fillId="0" borderId="14" xfId="1" applyNumberFormat="1" applyFont="1" applyBorder="1"/>
    <xf numFmtId="38" fontId="0" fillId="0" borderId="15" xfId="1" applyNumberFormat="1" applyFont="1" applyBorder="1"/>
    <xf numFmtId="38" fontId="0" fillId="0" borderId="0" xfId="1" applyNumberFormat="1" applyFont="1" applyBorder="1"/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167" fontId="2" fillId="2" borderId="4" xfId="1" applyNumberFormat="1" applyFont="1" applyFill="1" applyBorder="1" applyAlignment="1">
      <alignment horizontal="right"/>
    </xf>
    <xf numFmtId="170" fontId="0" fillId="0" borderId="0" xfId="0" applyNumberForma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6FC85-6F07-884A-AC44-D713328B871C}">
  <sheetPr>
    <pageSetUpPr fitToPage="1"/>
  </sheetPr>
  <dimension ref="A1:J98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44946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4.6969999999999998E-2</v>
      </c>
      <c r="B12" s="10"/>
      <c r="C12" s="10"/>
      <c r="D12" s="11" t="s">
        <v>10</v>
      </c>
    </row>
    <row r="13" spans="1:4" x14ac:dyDescent="0.2">
      <c r="A13" s="12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34" x14ac:dyDescent="0.2">
      <c r="A15" s="15" t="s">
        <v>11</v>
      </c>
      <c r="B15" s="16">
        <f>C15*A12</f>
        <v>38048.518199999999</v>
      </c>
      <c r="C15" s="16">
        <f>797283+12777</f>
        <v>810060</v>
      </c>
      <c r="D15" s="17" t="s">
        <v>12</v>
      </c>
    </row>
    <row r="16" spans="1:4" x14ac:dyDescent="0.2">
      <c r="A16" s="15"/>
      <c r="B16" s="16"/>
      <c r="C16" s="16"/>
      <c r="D16" s="17"/>
    </row>
    <row r="17" spans="1:4" ht="34" x14ac:dyDescent="0.2">
      <c r="A17" s="15" t="s">
        <v>13</v>
      </c>
      <c r="B17" s="18">
        <f>C17*A12</f>
        <v>6031.4177</v>
      </c>
      <c r="C17" s="18">
        <v>128410</v>
      </c>
      <c r="D17" s="17" t="s">
        <v>12</v>
      </c>
    </row>
    <row r="18" spans="1:4" x14ac:dyDescent="0.2">
      <c r="A18" s="15"/>
      <c r="B18" s="16"/>
      <c r="C18" s="16"/>
      <c r="D18" s="17"/>
    </row>
    <row r="19" spans="1:4" x14ac:dyDescent="0.2">
      <c r="A19" s="1" t="s">
        <v>14</v>
      </c>
      <c r="B19" s="16">
        <f>SUM(B15:B17)</f>
        <v>44079.935899999997</v>
      </c>
      <c r="C19" s="16">
        <f>SUM(C15:C17)</f>
        <v>938470</v>
      </c>
      <c r="D19" s="17"/>
    </row>
    <row r="20" spans="1:4" x14ac:dyDescent="0.2">
      <c r="A20" s="15"/>
      <c r="B20" s="16"/>
      <c r="C20" s="16"/>
      <c r="D20" s="17"/>
    </row>
    <row r="21" spans="1:4" x14ac:dyDescent="0.2">
      <c r="A21" s="15"/>
      <c r="B21" s="16"/>
      <c r="C21" s="16"/>
      <c r="D21" s="17"/>
    </row>
    <row r="22" spans="1:4" x14ac:dyDescent="0.2">
      <c r="A22" s="19" t="s">
        <v>15</v>
      </c>
      <c r="B22" s="16"/>
      <c r="C22" s="16"/>
      <c r="D22" s="17"/>
    </row>
    <row r="23" spans="1:4" x14ac:dyDescent="0.2">
      <c r="A23" s="15"/>
      <c r="B23" s="16"/>
      <c r="C23" s="16"/>
      <c r="D23" s="17"/>
    </row>
    <row r="24" spans="1:4" ht="34" x14ac:dyDescent="0.2">
      <c r="A24" s="15" t="s">
        <v>16</v>
      </c>
      <c r="B24" s="16">
        <f>-B91</f>
        <v>-407.27686999999992</v>
      </c>
      <c r="C24" s="16"/>
      <c r="D24" s="17" t="s">
        <v>17</v>
      </c>
    </row>
    <row r="25" spans="1:4" x14ac:dyDescent="0.2">
      <c r="A25" s="15"/>
      <c r="B25" s="16"/>
      <c r="C25" s="16"/>
      <c r="D25" s="17"/>
    </row>
    <row r="26" spans="1:4" x14ac:dyDescent="0.2">
      <c r="A26" s="4"/>
      <c r="B26" s="10"/>
      <c r="C26" s="10"/>
    </row>
    <row r="27" spans="1:4" x14ac:dyDescent="0.2">
      <c r="A27" s="20" t="s">
        <v>18</v>
      </c>
      <c r="B27" s="21">
        <f>B19-B91</f>
        <v>43672.659029999995</v>
      </c>
      <c r="C27" s="21"/>
      <c r="D27" s="22"/>
    </row>
    <row r="28" spans="1:4" x14ac:dyDescent="0.2">
      <c r="A28" s="2"/>
    </row>
    <row r="29" spans="1:4" x14ac:dyDescent="0.2">
      <c r="A29" s="2"/>
    </row>
    <row r="30" spans="1:4" x14ac:dyDescent="0.2">
      <c r="A30" s="7" t="s">
        <v>19</v>
      </c>
      <c r="B30" s="7"/>
      <c r="C30" s="7"/>
      <c r="D30" s="23"/>
    </row>
    <row r="31" spans="1:4" x14ac:dyDescent="0.2">
      <c r="A31" s="2" t="s">
        <v>20</v>
      </c>
      <c r="B31" s="3"/>
      <c r="C31" s="3"/>
      <c r="D31" s="24"/>
    </row>
    <row r="32" spans="1:4" x14ac:dyDescent="0.2">
      <c r="A32" s="12">
        <v>45107</v>
      </c>
      <c r="B32" s="25"/>
      <c r="C32" s="25"/>
      <c r="D32" s="25"/>
    </row>
    <row r="33" spans="1:4" x14ac:dyDescent="0.2">
      <c r="A33" s="14"/>
      <c r="B33" s="26"/>
      <c r="C33" s="26"/>
      <c r="D33" s="25"/>
    </row>
    <row r="34" spans="1:4" x14ac:dyDescent="0.2">
      <c r="A34" s="2" t="s">
        <v>9</v>
      </c>
      <c r="B34" s="25"/>
      <c r="C34" s="25"/>
      <c r="D34" s="25"/>
    </row>
    <row r="35" spans="1:4" x14ac:dyDescent="0.2">
      <c r="A35" s="27">
        <f>A12</f>
        <v>4.6969999999999998E-2</v>
      </c>
      <c r="B35" s="25"/>
      <c r="C35" s="25"/>
      <c r="D35" s="11" t="s">
        <v>10</v>
      </c>
    </row>
    <row r="36" spans="1:4" x14ac:dyDescent="0.2">
      <c r="A36" s="14"/>
      <c r="B36" s="25"/>
      <c r="C36" s="25"/>
      <c r="D36" s="25"/>
    </row>
    <row r="37" spans="1:4" ht="51" x14ac:dyDescent="0.2">
      <c r="A37" s="15" t="s">
        <v>21</v>
      </c>
      <c r="B37" s="28">
        <f>C37*A35</f>
        <v>84578.174449999991</v>
      </c>
      <c r="C37" s="28">
        <v>1800685</v>
      </c>
      <c r="D37" s="17" t="s">
        <v>22</v>
      </c>
    </row>
    <row r="38" spans="1:4" x14ac:dyDescent="0.2">
      <c r="A38" s="15" t="s">
        <v>23</v>
      </c>
      <c r="B38" s="28"/>
      <c r="C38" s="28"/>
      <c r="D38" s="17"/>
    </row>
    <row r="39" spans="1:4" ht="68" x14ac:dyDescent="0.2">
      <c r="A39" s="1" t="s">
        <v>24</v>
      </c>
      <c r="B39" s="28">
        <f>C39*A35</f>
        <v>3797.3835899999999</v>
      </c>
      <c r="C39" s="28">
        <v>80847</v>
      </c>
      <c r="D39" s="17" t="s">
        <v>53</v>
      </c>
    </row>
    <row r="40" spans="1:4" x14ac:dyDescent="0.2">
      <c r="A40" s="15"/>
      <c r="B40" s="28"/>
      <c r="C40" s="28"/>
      <c r="D40" s="11"/>
    </row>
    <row r="41" spans="1:4" x14ac:dyDescent="0.2">
      <c r="A41" s="1" t="s">
        <v>25</v>
      </c>
      <c r="B41" s="28"/>
      <c r="C41" s="28"/>
      <c r="D41" s="11"/>
    </row>
    <row r="42" spans="1:4" x14ac:dyDescent="0.2">
      <c r="A42" s="15"/>
      <c r="B42" s="28"/>
      <c r="C42" s="28"/>
      <c r="D42" s="11"/>
    </row>
    <row r="43" spans="1:4" x14ac:dyDescent="0.2">
      <c r="A43" s="15" t="s">
        <v>26</v>
      </c>
      <c r="B43" s="28"/>
      <c r="C43" s="28"/>
      <c r="D43" s="17"/>
    </row>
    <row r="44" spans="1:4" x14ac:dyDescent="0.2">
      <c r="A44" s="15" t="s">
        <v>27</v>
      </c>
      <c r="B44" s="28"/>
      <c r="C44" s="28"/>
      <c r="D44" s="11"/>
    </row>
    <row r="45" spans="1:4" x14ac:dyDescent="0.2">
      <c r="A45" s="15"/>
      <c r="B45" s="28"/>
      <c r="C45" s="28"/>
      <c r="D45" s="11"/>
    </row>
    <row r="46" spans="1:4" x14ac:dyDescent="0.2">
      <c r="A46" s="15" t="s">
        <v>28</v>
      </c>
      <c r="B46" s="28"/>
      <c r="C46" s="28"/>
      <c r="D46" s="11"/>
    </row>
    <row r="47" spans="1:4" x14ac:dyDescent="0.2">
      <c r="A47" s="15" t="s">
        <v>29</v>
      </c>
      <c r="B47" s="28"/>
      <c r="C47" s="28"/>
      <c r="D47" s="17"/>
    </row>
    <row r="48" spans="1:4" x14ac:dyDescent="0.2">
      <c r="A48" s="15" t="s">
        <v>30</v>
      </c>
      <c r="B48" s="28"/>
      <c r="C48" s="28"/>
      <c r="D48" s="11"/>
    </row>
    <row r="49" spans="1:4" x14ac:dyDescent="0.2">
      <c r="A49" s="15" t="s">
        <v>31</v>
      </c>
      <c r="B49" s="28"/>
      <c r="C49" s="28"/>
      <c r="D49" s="11"/>
    </row>
    <row r="50" spans="1:4" x14ac:dyDescent="0.2">
      <c r="A50" s="15"/>
      <c r="B50" s="28"/>
      <c r="C50" s="28"/>
      <c r="D50" s="11"/>
    </row>
    <row r="51" spans="1:4" x14ac:dyDescent="0.2">
      <c r="A51" s="15" t="s">
        <v>32</v>
      </c>
      <c r="B51" s="28"/>
      <c r="C51" s="28"/>
      <c r="D51" s="17"/>
    </row>
    <row r="52" spans="1:4" x14ac:dyDescent="0.2">
      <c r="A52" s="15" t="s">
        <v>33</v>
      </c>
      <c r="B52" s="28"/>
      <c r="C52" s="28"/>
      <c r="D52" s="11"/>
    </row>
    <row r="53" spans="1:4" x14ac:dyDescent="0.2">
      <c r="A53" s="15" t="s">
        <v>34</v>
      </c>
      <c r="B53" s="28"/>
      <c r="C53" s="28"/>
      <c r="D53" s="17"/>
    </row>
    <row r="54" spans="1:4" x14ac:dyDescent="0.2">
      <c r="A54" s="15" t="s">
        <v>35</v>
      </c>
      <c r="B54" s="28"/>
      <c r="C54" s="28"/>
      <c r="D54" s="17"/>
    </row>
    <row r="55" spans="1:4" x14ac:dyDescent="0.2">
      <c r="A55" s="15"/>
      <c r="B55" s="28"/>
      <c r="C55" s="28"/>
      <c r="D55" s="11"/>
    </row>
    <row r="56" spans="1:4" ht="51" x14ac:dyDescent="0.2">
      <c r="A56" s="15" t="s">
        <v>36</v>
      </c>
      <c r="B56" s="28">
        <v>1337.3689999999999</v>
      </c>
      <c r="C56" s="28"/>
      <c r="D56" s="17" t="s">
        <v>37</v>
      </c>
    </row>
    <row r="57" spans="1:4" x14ac:dyDescent="0.2">
      <c r="A57" s="15"/>
      <c r="B57" s="28"/>
      <c r="C57" s="28"/>
      <c r="D57" s="11"/>
    </row>
    <row r="58" spans="1:4" x14ac:dyDescent="0.2">
      <c r="A58" s="15" t="s">
        <v>38</v>
      </c>
      <c r="B58" s="28">
        <f>SUM(B43:B56)</f>
        <v>1337.3689999999999</v>
      </c>
      <c r="C58" s="28"/>
      <c r="D58" s="11"/>
    </row>
    <row r="59" spans="1:4" x14ac:dyDescent="0.2">
      <c r="A59" s="29"/>
      <c r="B59" s="30"/>
      <c r="C59" s="30"/>
      <c r="D59" s="31"/>
    </row>
    <row r="60" spans="1:4" x14ac:dyDescent="0.2">
      <c r="A60" s="32" t="s">
        <v>19</v>
      </c>
      <c r="B60" s="33">
        <f>B39+B58</f>
        <v>5134.7525900000001</v>
      </c>
      <c r="C60" s="33"/>
      <c r="D60" s="34"/>
    </row>
    <row r="61" spans="1:4" x14ac:dyDescent="0.2">
      <c r="B61" s="10"/>
      <c r="C61" s="10"/>
      <c r="D61" s="11"/>
    </row>
    <row r="62" spans="1:4" x14ac:dyDescent="0.2">
      <c r="B62" s="3"/>
      <c r="C62" s="3"/>
      <c r="D62" s="10"/>
    </row>
    <row r="63" spans="1:4" x14ac:dyDescent="0.2">
      <c r="A63" s="35" t="s">
        <v>39</v>
      </c>
      <c r="B63" s="36">
        <f>ROUND((B27/B37),1)</f>
        <v>0.5</v>
      </c>
      <c r="C63" s="37"/>
      <c r="D63" s="10"/>
    </row>
    <row r="64" spans="1:4" x14ac:dyDescent="0.2">
      <c r="A64" s="35" t="s">
        <v>40</v>
      </c>
      <c r="B64" s="36">
        <f>ROUND((B27/B39),1)</f>
        <v>11.5</v>
      </c>
      <c r="C64" s="37"/>
      <c r="D64" s="10"/>
    </row>
    <row r="65" spans="1:4" x14ac:dyDescent="0.2">
      <c r="A65" s="35" t="s">
        <v>41</v>
      </c>
      <c r="B65" s="36">
        <f>ROUND((B27/B60),1)</f>
        <v>8.5</v>
      </c>
      <c r="C65" s="37"/>
      <c r="D65" s="10"/>
    </row>
    <row r="68" spans="1:4" x14ac:dyDescent="0.2">
      <c r="A68" s="7" t="s">
        <v>42</v>
      </c>
      <c r="B68" s="8"/>
      <c r="C68" s="8"/>
      <c r="D68" s="9"/>
    </row>
    <row r="69" spans="1:4" x14ac:dyDescent="0.2">
      <c r="D69" s="10"/>
    </row>
    <row r="70" spans="1:4" x14ac:dyDescent="0.2">
      <c r="A70" s="15" t="s">
        <v>43</v>
      </c>
    </row>
    <row r="71" spans="1:4" x14ac:dyDescent="0.2">
      <c r="A71" s="15" t="s">
        <v>44</v>
      </c>
    </row>
    <row r="72" spans="1:4" x14ac:dyDescent="0.2">
      <c r="A72" s="15" t="s">
        <v>45</v>
      </c>
    </row>
    <row r="73" spans="1:4" x14ac:dyDescent="0.2">
      <c r="A73" t="s">
        <v>46</v>
      </c>
    </row>
    <row r="74" spans="1:4" x14ac:dyDescent="0.2">
      <c r="A74" s="15" t="s">
        <v>47</v>
      </c>
    </row>
    <row r="75" spans="1:4" x14ac:dyDescent="0.2">
      <c r="A75" s="15" t="s">
        <v>48</v>
      </c>
      <c r="D75" s="11"/>
    </row>
    <row r="76" spans="1:4" x14ac:dyDescent="0.2">
      <c r="A76" s="15"/>
      <c r="D76" s="11"/>
    </row>
    <row r="77" spans="1:4" x14ac:dyDescent="0.2">
      <c r="A77" s="38"/>
      <c r="B77" s="38"/>
      <c r="C77" s="38"/>
      <c r="D77" s="9"/>
    </row>
    <row r="78" spans="1:4" x14ac:dyDescent="0.2">
      <c r="D78" s="39"/>
    </row>
    <row r="79" spans="1:4" x14ac:dyDescent="0.2">
      <c r="D79" s="39"/>
    </row>
    <row r="80" spans="1:4" x14ac:dyDescent="0.2">
      <c r="B80" s="3" t="s">
        <v>3</v>
      </c>
      <c r="C80" s="3" t="s">
        <v>4</v>
      </c>
    </row>
    <row r="81" spans="1:4" x14ac:dyDescent="0.2">
      <c r="B81" s="3"/>
      <c r="C81" s="3"/>
    </row>
    <row r="82" spans="1:4" x14ac:dyDescent="0.2">
      <c r="B82" s="5" t="s">
        <v>6</v>
      </c>
      <c r="C82" s="5" t="s">
        <v>6</v>
      </c>
    </row>
    <row r="83" spans="1:4" x14ac:dyDescent="0.2">
      <c r="B83" s="5"/>
      <c r="C83" s="5"/>
    </row>
    <row r="84" spans="1:4" x14ac:dyDescent="0.2">
      <c r="B84" s="40">
        <v>44946</v>
      </c>
      <c r="C84" s="40">
        <v>44946</v>
      </c>
    </row>
    <row r="85" spans="1:4" x14ac:dyDescent="0.2">
      <c r="A85" s="2" t="s">
        <v>9</v>
      </c>
      <c r="B85" s="5"/>
      <c r="C85" s="5"/>
    </row>
    <row r="86" spans="1:4" x14ac:dyDescent="0.2">
      <c r="A86" s="41">
        <f>A12</f>
        <v>4.6969999999999998E-2</v>
      </c>
      <c r="B86" s="5"/>
      <c r="C86" s="5"/>
      <c r="D86" s="11" t="s">
        <v>10</v>
      </c>
    </row>
    <row r="88" spans="1:4" ht="34" x14ac:dyDescent="0.2">
      <c r="A88" s="15" t="s">
        <v>49</v>
      </c>
      <c r="B88" s="16">
        <f>C88*A86</f>
        <v>1147.4770999999998</v>
      </c>
      <c r="C88" s="16">
        <v>24430</v>
      </c>
      <c r="D88" s="17" t="s">
        <v>12</v>
      </c>
    </row>
    <row r="89" spans="1:4" ht="34" x14ac:dyDescent="0.2">
      <c r="A89" s="15" t="s">
        <v>50</v>
      </c>
      <c r="B89" s="16">
        <f>C89*A86</f>
        <v>-740.20022999999992</v>
      </c>
      <c r="C89" s="16">
        <v>-15759</v>
      </c>
      <c r="D89" s="17" t="s">
        <v>12</v>
      </c>
    </row>
    <row r="90" spans="1:4" x14ac:dyDescent="0.2">
      <c r="A90" t="s">
        <v>51</v>
      </c>
      <c r="B90" s="30"/>
      <c r="C90" s="30"/>
      <c r="D90" s="17"/>
    </row>
    <row r="91" spans="1:4" x14ac:dyDescent="0.2">
      <c r="A91" s="2" t="s">
        <v>16</v>
      </c>
      <c r="B91" s="42">
        <f>SUM(B88:B90)</f>
        <v>407.27686999999992</v>
      </c>
      <c r="C91" s="42">
        <f>SUM(C88:C90)</f>
        <v>8671</v>
      </c>
    </row>
    <row r="94" spans="1:4" x14ac:dyDescent="0.2">
      <c r="A94" s="43" t="s">
        <v>52</v>
      </c>
    </row>
    <row r="98" spans="6:10" x14ac:dyDescent="0.2">
      <c r="F98" s="17"/>
      <c r="G98" s="17"/>
      <c r="H98" s="17"/>
      <c r="I98" s="17"/>
      <c r="J98" s="17"/>
    </row>
  </sheetData>
  <sheetProtection algorithmName="SHA-512" hashValue="QmkQDdMNDePBNezYBZS531e67fKyhqh6Zt6Bc+/5/jvJExvoQegQVeyNpMN++adMVUpH+7SI7K5oy4OcXm2K6w==" saltValue="YkW12XYlnN3/NHkevCmi+g==" spinCount="100000" sheet="1" objects="1" scenarios="1"/>
  <pageMargins left="0.7" right="0.7" top="0.75" bottom="0.75" header="0.3" footer="0.3"/>
  <pageSetup paperSize="9" scale="4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97842-E54D-CD48-AAF0-CE21F7AE662C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44964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34" x14ac:dyDescent="0.2">
      <c r="A12" s="15" t="s">
        <v>55</v>
      </c>
      <c r="B12" s="16">
        <v>35213.980880000003</v>
      </c>
      <c r="C12" s="17" t="s">
        <v>56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hidden="1" x14ac:dyDescent="0.2">
      <c r="A15" s="19" t="s">
        <v>15</v>
      </c>
      <c r="B15" s="16"/>
      <c r="C15" s="17"/>
    </row>
    <row r="16" spans="1:3" hidden="1" x14ac:dyDescent="0.2">
      <c r="A16" s="15"/>
      <c r="B16" s="16"/>
      <c r="C16" s="17"/>
    </row>
    <row r="17" spans="1:3" hidden="1" x14ac:dyDescent="0.2">
      <c r="A17" s="15"/>
      <c r="B17" s="16"/>
      <c r="C17" s="17"/>
    </row>
    <row r="18" spans="1:3" hidden="1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20" t="s">
        <v>18</v>
      </c>
      <c r="B20" s="21">
        <f>B12-B91</f>
        <v>35213.980880000003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19</v>
      </c>
      <c r="B23" s="7"/>
      <c r="C23" s="23"/>
    </row>
    <row r="24" spans="1:3" x14ac:dyDescent="0.2">
      <c r="A24" s="2" t="s">
        <v>20</v>
      </c>
      <c r="B24" s="3"/>
      <c r="C24" s="24"/>
    </row>
    <row r="25" spans="1:3" x14ac:dyDescent="0.2">
      <c r="A25" s="12">
        <v>44647</v>
      </c>
      <c r="B25" s="25"/>
      <c r="C25" s="25"/>
    </row>
    <row r="26" spans="1:3" x14ac:dyDescent="0.2">
      <c r="A26" s="14"/>
      <c r="B26" s="26"/>
      <c r="C26" s="25"/>
    </row>
    <row r="27" spans="1:3" x14ac:dyDescent="0.2">
      <c r="A27" s="2" t="s">
        <v>57</v>
      </c>
      <c r="B27" s="25"/>
      <c r="C27" s="25"/>
    </row>
    <row r="28" spans="1:3" x14ac:dyDescent="0.2">
      <c r="A28" s="44"/>
      <c r="B28" s="25"/>
      <c r="C28" s="44"/>
    </row>
    <row r="29" spans="1:3" x14ac:dyDescent="0.2">
      <c r="A29" s="14"/>
      <c r="B29" s="25"/>
      <c r="C29" s="25"/>
    </row>
    <row r="30" spans="1:3" ht="17" x14ac:dyDescent="0.2">
      <c r="A30" s="15" t="s">
        <v>21</v>
      </c>
      <c r="B30" s="28">
        <v>20395.626</v>
      </c>
      <c r="C30" s="17" t="s">
        <v>58</v>
      </c>
    </row>
    <row r="31" spans="1:3" x14ac:dyDescent="0.2">
      <c r="A31" s="15" t="s">
        <v>23</v>
      </c>
      <c r="B31" s="28"/>
      <c r="C31" s="17"/>
    </row>
    <row r="32" spans="1:3" ht="17" x14ac:dyDescent="0.2">
      <c r="A32" s="1" t="s">
        <v>24</v>
      </c>
      <c r="B32" s="28">
        <v>2344.2660000000001</v>
      </c>
      <c r="C32" s="17" t="s">
        <v>58</v>
      </c>
    </row>
    <row r="33" spans="1:3" x14ac:dyDescent="0.2">
      <c r="A33" s="15"/>
      <c r="B33" s="28"/>
      <c r="C33" s="11"/>
    </row>
    <row r="34" spans="1:3" x14ac:dyDescent="0.2">
      <c r="A34" s="1" t="s">
        <v>25</v>
      </c>
      <c r="B34" s="28"/>
      <c r="C34" s="11"/>
    </row>
    <row r="35" spans="1:3" x14ac:dyDescent="0.2">
      <c r="A35" s="15"/>
      <c r="B35" s="28"/>
      <c r="C35" s="11"/>
    </row>
    <row r="36" spans="1:3" x14ac:dyDescent="0.2">
      <c r="A36" s="15" t="s">
        <v>26</v>
      </c>
      <c r="B36" s="28"/>
      <c r="C36" s="17"/>
    </row>
    <row r="37" spans="1:3" x14ac:dyDescent="0.2">
      <c r="A37" s="15" t="s">
        <v>27</v>
      </c>
      <c r="B37" s="28"/>
      <c r="C37" s="11"/>
    </row>
    <row r="38" spans="1:3" x14ac:dyDescent="0.2">
      <c r="A38" s="15"/>
      <c r="B38" s="28"/>
      <c r="C38" s="11"/>
    </row>
    <row r="39" spans="1:3" x14ac:dyDescent="0.2">
      <c r="A39" s="15" t="s">
        <v>28</v>
      </c>
      <c r="B39" s="28"/>
      <c r="C39" s="11"/>
    </row>
    <row r="40" spans="1:3" x14ac:dyDescent="0.2">
      <c r="A40" s="15" t="s">
        <v>29</v>
      </c>
      <c r="B40" s="28"/>
      <c r="C40" s="17"/>
    </row>
    <row r="41" spans="1:3" x14ac:dyDescent="0.2">
      <c r="A41" s="15" t="s">
        <v>30</v>
      </c>
      <c r="B41" s="28"/>
      <c r="C41" s="11"/>
    </row>
    <row r="42" spans="1:3" x14ac:dyDescent="0.2">
      <c r="A42" s="15" t="s">
        <v>31</v>
      </c>
      <c r="B42" s="28"/>
      <c r="C42" s="11"/>
    </row>
    <row r="43" spans="1:3" x14ac:dyDescent="0.2">
      <c r="A43" s="15"/>
      <c r="B43" s="28"/>
      <c r="C43" s="11"/>
    </row>
    <row r="44" spans="1:3" x14ac:dyDescent="0.2">
      <c r="A44" s="15" t="s">
        <v>32</v>
      </c>
      <c r="B44" s="28"/>
      <c r="C44" s="17"/>
    </row>
    <row r="45" spans="1:3" x14ac:dyDescent="0.2">
      <c r="A45" s="15" t="s">
        <v>33</v>
      </c>
      <c r="B45" s="28"/>
      <c r="C45" s="11"/>
    </row>
    <row r="46" spans="1:3" x14ac:dyDescent="0.2">
      <c r="A46" s="15" t="s">
        <v>34</v>
      </c>
      <c r="B46" s="28"/>
      <c r="C46" s="17"/>
    </row>
    <row r="47" spans="1:3" x14ac:dyDescent="0.2">
      <c r="A47" s="15" t="s">
        <v>35</v>
      </c>
      <c r="B47" s="28"/>
      <c r="C47" s="17"/>
    </row>
    <row r="48" spans="1:3" x14ac:dyDescent="0.2">
      <c r="A48" s="15"/>
      <c r="B48" s="28"/>
      <c r="C48" s="11"/>
    </row>
    <row r="49" spans="1:3" ht="17" x14ac:dyDescent="0.2">
      <c r="A49" s="15" t="s">
        <v>36</v>
      </c>
      <c r="B49" s="28">
        <f>790.402+71.623</f>
        <v>862.02500000000009</v>
      </c>
      <c r="C49" s="17" t="s">
        <v>58</v>
      </c>
    </row>
    <row r="50" spans="1:3" x14ac:dyDescent="0.2">
      <c r="A50" s="15"/>
      <c r="B50" s="28"/>
      <c r="C50" s="11"/>
    </row>
    <row r="51" spans="1:3" x14ac:dyDescent="0.2">
      <c r="A51" s="15" t="s">
        <v>38</v>
      </c>
      <c r="B51" s="28">
        <f>SUM(B36:B49)</f>
        <v>862.02500000000009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19</v>
      </c>
      <c r="B53" s="33">
        <f>B32+B51</f>
        <v>3206.2910000000002</v>
      </c>
      <c r="C53" s="34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39</v>
      </c>
      <c r="B56" s="36">
        <f>ROUND((B20/B30),1)</f>
        <v>1.7</v>
      </c>
      <c r="C56" s="10"/>
    </row>
    <row r="57" spans="1:3" x14ac:dyDescent="0.2">
      <c r="A57" s="35" t="s">
        <v>40</v>
      </c>
      <c r="B57" s="36">
        <f>ROUND((B20/B32),1)</f>
        <v>15</v>
      </c>
      <c r="C57" s="10"/>
    </row>
    <row r="58" spans="1:3" x14ac:dyDescent="0.2">
      <c r="A58" s="35" t="s">
        <v>41</v>
      </c>
      <c r="B58" s="36">
        <f>ROUND((B20/B53),1)</f>
        <v>11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5" t="s">
        <v>59</v>
      </c>
    </row>
    <row r="64" spans="1:3" x14ac:dyDescent="0.2">
      <c r="A64" s="15" t="s">
        <v>60</v>
      </c>
    </row>
    <row r="65" spans="1:3" x14ac:dyDescent="0.2">
      <c r="A65" s="15" t="s">
        <v>61</v>
      </c>
    </row>
    <row r="66" spans="1:3" x14ac:dyDescent="0.2">
      <c r="A66" s="15" t="s">
        <v>62</v>
      </c>
    </row>
    <row r="67" spans="1:3" x14ac:dyDescent="0.2">
      <c r="A67" s="15" t="s">
        <v>63</v>
      </c>
    </row>
    <row r="68" spans="1:3" x14ac:dyDescent="0.2">
      <c r="C68" s="11"/>
    </row>
    <row r="69" spans="1:3" x14ac:dyDescent="0.2">
      <c r="A69" s="38"/>
      <c r="B69" s="38"/>
      <c r="C69" s="9"/>
    </row>
    <row r="70" spans="1:3" x14ac:dyDescent="0.2">
      <c r="C70" s="39"/>
    </row>
    <row r="71" spans="1:3" x14ac:dyDescent="0.2">
      <c r="C71" s="39"/>
    </row>
    <row r="72" spans="1:3" hidden="1" x14ac:dyDescent="0.2">
      <c r="B72" s="3" t="s">
        <v>3</v>
      </c>
    </row>
    <row r="73" spans="1:3" hidden="1" x14ac:dyDescent="0.2">
      <c r="B73" s="3"/>
    </row>
    <row r="74" spans="1:3" hidden="1" x14ac:dyDescent="0.2">
      <c r="B74" s="5" t="s">
        <v>6</v>
      </c>
    </row>
    <row r="75" spans="1:3" hidden="1" x14ac:dyDescent="0.2">
      <c r="B75" s="5"/>
    </row>
    <row r="76" spans="1:3" hidden="1" x14ac:dyDescent="0.2">
      <c r="B76" s="40" t="s">
        <v>64</v>
      </c>
    </row>
    <row r="77" spans="1:3" hidden="1" x14ac:dyDescent="0.2">
      <c r="A77" s="2" t="s">
        <v>57</v>
      </c>
      <c r="B77" s="5"/>
    </row>
    <row r="78" spans="1:3" hidden="1" x14ac:dyDescent="0.2">
      <c r="A78" s="41"/>
      <c r="B78" s="5"/>
    </row>
    <row r="79" spans="1:3" hidden="1" x14ac:dyDescent="0.2"/>
    <row r="80" spans="1:3" ht="17" hidden="1" x14ac:dyDescent="0.2">
      <c r="A80" s="15" t="s">
        <v>49</v>
      </c>
      <c r="B80" s="16">
        <v>0</v>
      </c>
      <c r="C80" s="17" t="s">
        <v>65</v>
      </c>
    </row>
    <row r="81" spans="1:9" hidden="1" x14ac:dyDescent="0.2">
      <c r="A81" s="15" t="s">
        <v>50</v>
      </c>
      <c r="B81" s="16"/>
      <c r="C81" s="17"/>
    </row>
    <row r="82" spans="1:9" hidden="1" x14ac:dyDescent="0.2">
      <c r="A82" t="s">
        <v>51</v>
      </c>
      <c r="B82" s="30"/>
      <c r="C82" s="17"/>
    </row>
    <row r="83" spans="1:9" hidden="1" x14ac:dyDescent="0.2">
      <c r="A83" s="2" t="s">
        <v>66</v>
      </c>
      <c r="B83" s="42">
        <f>SUM(B80:B82)</f>
        <v>0</v>
      </c>
    </row>
    <row r="86" spans="1:9" x14ac:dyDescent="0.2">
      <c r="A86" s="43" t="s">
        <v>52</v>
      </c>
    </row>
    <row r="90" spans="1:9" x14ac:dyDescent="0.2">
      <c r="E90" s="17"/>
      <c r="F90" s="17"/>
      <c r="G90" s="17"/>
      <c r="H90" s="17"/>
      <c r="I90" s="17"/>
    </row>
  </sheetData>
  <sheetProtection algorithmName="SHA-512" hashValue="rrGL6qIVucZOm/ZRSYzYkiE4BCgrWmvFMB3UEdlPFhqxC/edsk76kuBDa2iFc5lbs910IGOuALwYHh0UA2ChEg==" saltValue="lJefaWWo+q1X1Sp5t4aFSw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33833-289E-7A4E-BD27-E2B88A9C374F}">
  <sheetPr>
    <pageSetUpPr fitToPage="1"/>
  </sheetPr>
  <dimension ref="A1:L10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5" width="12.6640625" customWidth="1"/>
    <col min="6" max="6" width="80.6640625" customWidth="1"/>
    <col min="7" max="7" width="20.5" bestFit="1" customWidth="1"/>
    <col min="8" max="12" width="10.83203125" customWidth="1"/>
  </cols>
  <sheetData>
    <row r="1" spans="1:6" x14ac:dyDescent="0.2">
      <c r="A1" s="1" t="s">
        <v>0</v>
      </c>
      <c r="B1" s="1" t="s">
        <v>67</v>
      </c>
      <c r="C1" s="1"/>
      <c r="D1" s="1"/>
      <c r="E1" s="1"/>
      <c r="F1" s="1"/>
    </row>
    <row r="2" spans="1:6" x14ac:dyDescent="0.2">
      <c r="A2" s="2"/>
    </row>
    <row r="3" spans="1:6" x14ac:dyDescent="0.2">
      <c r="A3" s="2" t="s">
        <v>2</v>
      </c>
      <c r="B3" s="3" t="s">
        <v>3</v>
      </c>
      <c r="C3" s="3" t="s">
        <v>68</v>
      </c>
      <c r="D3" s="3" t="s">
        <v>68</v>
      </c>
      <c r="E3" s="3" t="s">
        <v>68</v>
      </c>
      <c r="F3" s="4"/>
    </row>
    <row r="4" spans="1:6" x14ac:dyDescent="0.2">
      <c r="A4" s="2"/>
      <c r="B4" s="3"/>
      <c r="C4" s="3"/>
      <c r="D4" s="3"/>
      <c r="E4" s="3"/>
      <c r="F4" s="4"/>
    </row>
    <row r="5" spans="1:6" x14ac:dyDescent="0.2">
      <c r="A5" s="2" t="s">
        <v>5</v>
      </c>
      <c r="B5" s="5" t="s">
        <v>6</v>
      </c>
      <c r="C5" s="5" t="s">
        <v>6</v>
      </c>
      <c r="D5" s="5" t="s">
        <v>6</v>
      </c>
      <c r="E5" s="5" t="s">
        <v>6</v>
      </c>
    </row>
    <row r="6" spans="1:6" x14ac:dyDescent="0.2">
      <c r="A6" s="2"/>
      <c r="B6" s="6"/>
      <c r="C6" s="6"/>
      <c r="D6" s="6"/>
      <c r="E6" s="6"/>
    </row>
    <row r="7" spans="1:6" x14ac:dyDescent="0.2">
      <c r="A7" s="7" t="s">
        <v>7</v>
      </c>
      <c r="B7" s="8"/>
      <c r="C7" s="8"/>
      <c r="D7" s="8"/>
      <c r="E7" s="8"/>
      <c r="F7" s="9"/>
    </row>
    <row r="8" spans="1:6" x14ac:dyDescent="0.2">
      <c r="A8" s="2" t="s">
        <v>8</v>
      </c>
      <c r="B8" s="10"/>
      <c r="C8" s="10"/>
      <c r="D8" s="10"/>
      <c r="E8" s="10"/>
      <c r="F8" s="11"/>
    </row>
    <row r="9" spans="1:6" x14ac:dyDescent="0.2">
      <c r="A9" s="12">
        <v>45044</v>
      </c>
      <c r="B9" s="10"/>
      <c r="C9" s="10"/>
      <c r="D9" s="10"/>
      <c r="E9" s="10"/>
      <c r="F9" s="11"/>
    </row>
    <row r="10" spans="1:6" x14ac:dyDescent="0.2">
      <c r="A10" s="12"/>
      <c r="B10" s="10"/>
      <c r="C10" s="10"/>
      <c r="D10" s="10"/>
      <c r="E10" s="10"/>
      <c r="F10" s="11"/>
    </row>
    <row r="11" spans="1:6" x14ac:dyDescent="0.2">
      <c r="A11" s="2" t="s">
        <v>69</v>
      </c>
      <c r="B11" s="10"/>
      <c r="C11" s="10"/>
      <c r="D11" s="10"/>
      <c r="E11" s="10"/>
      <c r="F11" s="11"/>
    </row>
    <row r="12" spans="1:6" x14ac:dyDescent="0.2">
      <c r="A12" s="44">
        <v>0.88443000000000005</v>
      </c>
      <c r="B12" s="10"/>
      <c r="C12" s="10"/>
      <c r="D12" s="10"/>
      <c r="E12" s="10"/>
      <c r="F12" s="44" t="s">
        <v>70</v>
      </c>
    </row>
    <row r="13" spans="1:6" x14ac:dyDescent="0.2">
      <c r="A13" s="14"/>
      <c r="B13" s="10"/>
      <c r="C13" s="10"/>
      <c r="D13" s="10"/>
      <c r="E13" s="10"/>
      <c r="F13" s="11"/>
    </row>
    <row r="14" spans="1:6" x14ac:dyDescent="0.2">
      <c r="A14" s="14"/>
      <c r="B14" s="10"/>
      <c r="C14" s="10"/>
      <c r="D14" s="10"/>
      <c r="E14" s="10"/>
      <c r="F14" s="11"/>
    </row>
    <row r="15" spans="1:6" ht="17" x14ac:dyDescent="0.2">
      <c r="A15" s="15" t="s">
        <v>55</v>
      </c>
      <c r="B15" s="16">
        <f>C15*A12</f>
        <v>100825.02</v>
      </c>
      <c r="C15" s="16">
        <f>114000</f>
        <v>114000</v>
      </c>
      <c r="D15" s="16"/>
      <c r="E15" s="16"/>
      <c r="F15" s="17" t="s">
        <v>71</v>
      </c>
    </row>
    <row r="16" spans="1:6" x14ac:dyDescent="0.2">
      <c r="A16" s="15"/>
      <c r="B16" s="16"/>
      <c r="C16" s="16"/>
      <c r="D16" s="16"/>
      <c r="E16" s="16"/>
      <c r="F16" s="17"/>
    </row>
    <row r="17" spans="1:6" x14ac:dyDescent="0.2">
      <c r="A17" s="1" t="s">
        <v>72</v>
      </c>
      <c r="B17" s="16"/>
      <c r="C17" s="16"/>
      <c r="D17" s="16"/>
      <c r="E17" s="16"/>
      <c r="F17" s="17"/>
    </row>
    <row r="18" spans="1:6" ht="68" x14ac:dyDescent="0.2">
      <c r="A18" s="45">
        <f>(51%*0.92)+(50%*0.08)</f>
        <v>0.50919999999999999</v>
      </c>
      <c r="B18" s="16"/>
      <c r="C18" s="16"/>
      <c r="D18" s="16"/>
      <c r="E18" s="16"/>
      <c r="F18" s="17" t="s">
        <v>73</v>
      </c>
    </row>
    <row r="19" spans="1:6" x14ac:dyDescent="0.2">
      <c r="A19" s="45"/>
      <c r="B19" s="16"/>
      <c r="C19" s="16"/>
      <c r="D19" s="16"/>
      <c r="E19" s="16"/>
      <c r="F19" s="17"/>
    </row>
    <row r="20" spans="1:6" x14ac:dyDescent="0.2">
      <c r="A20" s="1" t="s">
        <v>74</v>
      </c>
      <c r="B20" s="16">
        <f>B15/A18</f>
        <v>198006.71641791047</v>
      </c>
      <c r="C20" s="16"/>
      <c r="D20" s="16"/>
      <c r="E20" s="16"/>
      <c r="F20" s="17"/>
    </row>
    <row r="21" spans="1:6" x14ac:dyDescent="0.2">
      <c r="A21" s="15"/>
      <c r="B21" s="16"/>
      <c r="C21" s="16"/>
      <c r="D21" s="16"/>
      <c r="E21" s="16"/>
      <c r="F21" s="17"/>
    </row>
    <row r="22" spans="1:6" x14ac:dyDescent="0.2">
      <c r="C22" s="16"/>
      <c r="D22" s="16"/>
      <c r="E22" s="16"/>
      <c r="F22" s="17"/>
    </row>
    <row r="23" spans="1:6" x14ac:dyDescent="0.2">
      <c r="A23" s="19" t="s">
        <v>15</v>
      </c>
      <c r="B23" s="16"/>
      <c r="C23" s="16"/>
      <c r="D23" s="16"/>
      <c r="E23" s="16"/>
      <c r="F23" s="17"/>
    </row>
    <row r="24" spans="1:6" x14ac:dyDescent="0.2">
      <c r="A24" s="15"/>
      <c r="B24" s="16"/>
      <c r="C24" s="16"/>
      <c r="D24" s="16"/>
      <c r="E24" s="16"/>
      <c r="F24" s="17"/>
    </row>
    <row r="25" spans="1:6" ht="34" x14ac:dyDescent="0.2">
      <c r="A25" s="15" t="s">
        <v>66</v>
      </c>
      <c r="B25" s="16">
        <f>-B97</f>
        <v>9109.6290000000008</v>
      </c>
      <c r="C25" s="16"/>
      <c r="D25" s="16"/>
      <c r="E25" s="16"/>
      <c r="F25" s="17" t="s">
        <v>75</v>
      </c>
    </row>
    <row r="26" spans="1:6" x14ac:dyDescent="0.2">
      <c r="A26" s="15"/>
      <c r="B26" s="16"/>
      <c r="C26" s="16"/>
      <c r="D26" s="16"/>
      <c r="E26" s="16"/>
      <c r="F26" s="17"/>
    </row>
    <row r="27" spans="1:6" x14ac:dyDescent="0.2">
      <c r="A27" s="4"/>
      <c r="B27" s="10"/>
      <c r="C27" s="10"/>
      <c r="D27" s="10"/>
      <c r="E27" s="10"/>
    </row>
    <row r="28" spans="1:6" x14ac:dyDescent="0.2">
      <c r="A28" s="20" t="s">
        <v>18</v>
      </c>
      <c r="B28" s="21">
        <f>B20-B97</f>
        <v>207116.34541791049</v>
      </c>
      <c r="C28" s="21"/>
      <c r="D28" s="21"/>
      <c r="E28" s="21"/>
      <c r="F28" s="22"/>
    </row>
    <row r="29" spans="1:6" x14ac:dyDescent="0.2">
      <c r="A29" s="2"/>
    </row>
    <row r="30" spans="1:6" x14ac:dyDescent="0.2">
      <c r="A30" s="2"/>
    </row>
    <row r="31" spans="1:6" x14ac:dyDescent="0.2">
      <c r="A31" s="7" t="s">
        <v>19</v>
      </c>
      <c r="B31" s="7"/>
      <c r="C31" s="7"/>
      <c r="D31" s="7"/>
      <c r="E31" s="7"/>
      <c r="F31" s="23"/>
    </row>
    <row r="32" spans="1:6" x14ac:dyDescent="0.2">
      <c r="A32" s="2" t="s">
        <v>20</v>
      </c>
      <c r="B32" s="3"/>
      <c r="C32" s="3"/>
      <c r="D32" s="3"/>
      <c r="E32" s="3"/>
      <c r="F32" s="24"/>
    </row>
    <row r="33" spans="1:6" ht="51" x14ac:dyDescent="0.2">
      <c r="A33" s="46">
        <v>44926</v>
      </c>
      <c r="B33" s="47" t="s">
        <v>76</v>
      </c>
      <c r="C33" s="48"/>
      <c r="D33" s="49" t="s">
        <v>77</v>
      </c>
      <c r="E33" s="49" t="s">
        <v>78</v>
      </c>
      <c r="F33" s="25"/>
    </row>
    <row r="34" spans="1:6" x14ac:dyDescent="0.2">
      <c r="A34" s="14"/>
      <c r="B34" s="26"/>
      <c r="C34" s="26"/>
      <c r="D34" s="26"/>
      <c r="E34" s="26"/>
      <c r="F34" s="25"/>
    </row>
    <row r="35" spans="1:6" x14ac:dyDescent="0.2">
      <c r="A35" s="2" t="s">
        <v>69</v>
      </c>
      <c r="B35" s="25"/>
      <c r="C35" s="25"/>
      <c r="D35" s="25"/>
      <c r="E35" s="25"/>
      <c r="F35" s="25"/>
    </row>
    <row r="36" spans="1:6" x14ac:dyDescent="0.2">
      <c r="A36" s="44">
        <f>A12</f>
        <v>0.88443000000000005</v>
      </c>
      <c r="B36" s="25"/>
      <c r="C36" s="25"/>
      <c r="D36" s="25"/>
      <c r="E36" s="25"/>
      <c r="F36" s="44" t="s">
        <v>70</v>
      </c>
    </row>
    <row r="37" spans="1:6" x14ac:dyDescent="0.2">
      <c r="A37" s="14"/>
      <c r="B37" s="25"/>
      <c r="C37" s="25"/>
      <c r="D37" s="25"/>
      <c r="E37" s="25"/>
      <c r="F37" s="25"/>
    </row>
    <row r="38" spans="1:6" ht="34" x14ac:dyDescent="0.2">
      <c r="A38" s="15" t="s">
        <v>21</v>
      </c>
      <c r="B38" s="50">
        <f>C38*$A$36</f>
        <v>478388.18700000003</v>
      </c>
      <c r="C38" s="51">
        <f>SUM(D38:E38)</f>
        <v>540900</v>
      </c>
      <c r="D38" s="28">
        <v>498600</v>
      </c>
      <c r="E38" s="28">
        <v>42300</v>
      </c>
      <c r="F38" s="17" t="s">
        <v>79</v>
      </c>
    </row>
    <row r="39" spans="1:6" x14ac:dyDescent="0.2">
      <c r="A39" s="15" t="s">
        <v>23</v>
      </c>
      <c r="B39" s="52"/>
      <c r="C39" s="53"/>
      <c r="D39" s="28"/>
      <c r="E39" s="28"/>
      <c r="F39" s="17"/>
    </row>
    <row r="40" spans="1:6" x14ac:dyDescent="0.2">
      <c r="A40" s="15" t="s">
        <v>24</v>
      </c>
      <c r="B40" s="52">
        <f>B42+B61+B63</f>
        <v>12735.792000000001</v>
      </c>
      <c r="C40" s="54"/>
      <c r="D40" s="28"/>
      <c r="E40" s="28"/>
      <c r="F40" t="s">
        <v>80</v>
      </c>
    </row>
    <row r="41" spans="1:6" ht="17" x14ac:dyDescent="0.2">
      <c r="A41" s="15" t="s">
        <v>81</v>
      </c>
      <c r="B41" s="52">
        <f>B42+B63</f>
        <v>9551.844000000001</v>
      </c>
      <c r="C41" s="54"/>
      <c r="D41" s="28"/>
      <c r="E41" s="28"/>
      <c r="F41" s="17" t="s">
        <v>82</v>
      </c>
    </row>
    <row r="42" spans="1:6" ht="34" x14ac:dyDescent="0.2">
      <c r="A42" s="1" t="s">
        <v>83</v>
      </c>
      <c r="B42" s="52">
        <f>C42*$A$36</f>
        <v>7163.8830000000007</v>
      </c>
      <c r="C42" s="54">
        <f>SUM(D42:E42)</f>
        <v>8100</v>
      </c>
      <c r="D42" s="28">
        <v>24300</v>
      </c>
      <c r="E42" s="28">
        <v>-16200</v>
      </c>
      <c r="F42" s="17" t="s">
        <v>79</v>
      </c>
    </row>
    <row r="43" spans="1:6" x14ac:dyDescent="0.2">
      <c r="A43" s="15"/>
      <c r="B43" s="52"/>
      <c r="C43" s="54"/>
      <c r="D43" s="28"/>
      <c r="E43" s="28"/>
      <c r="F43" s="11"/>
    </row>
    <row r="44" spans="1:6" x14ac:dyDescent="0.2">
      <c r="A44" s="1" t="s">
        <v>25</v>
      </c>
      <c r="B44" s="52"/>
      <c r="C44" s="54"/>
      <c r="D44" s="28"/>
      <c r="E44" s="28"/>
      <c r="F44" s="11"/>
    </row>
    <row r="45" spans="1:6" x14ac:dyDescent="0.2">
      <c r="A45" s="15"/>
      <c r="B45" s="52"/>
      <c r="C45" s="54"/>
      <c r="D45" s="28"/>
      <c r="E45" s="28"/>
      <c r="F45" s="11"/>
    </row>
    <row r="46" spans="1:6" x14ac:dyDescent="0.2">
      <c r="A46" s="15" t="s">
        <v>26</v>
      </c>
      <c r="B46" s="52"/>
      <c r="C46" s="54"/>
      <c r="D46" s="28"/>
      <c r="E46" s="28"/>
      <c r="F46" s="17"/>
    </row>
    <row r="47" spans="1:6" x14ac:dyDescent="0.2">
      <c r="A47" s="15" t="s">
        <v>27</v>
      </c>
      <c r="B47" s="52"/>
      <c r="C47" s="54"/>
      <c r="D47" s="28"/>
      <c r="E47" s="28"/>
      <c r="F47" s="11"/>
    </row>
    <row r="48" spans="1:6" x14ac:dyDescent="0.2">
      <c r="A48" s="15"/>
      <c r="B48" s="52"/>
      <c r="C48" s="54"/>
      <c r="D48" s="28"/>
      <c r="E48" s="28"/>
      <c r="F48" s="11"/>
    </row>
    <row r="49" spans="1:6" x14ac:dyDescent="0.2">
      <c r="A49" s="15" t="s">
        <v>28</v>
      </c>
      <c r="B49" s="52"/>
      <c r="C49" s="54"/>
      <c r="D49" s="28"/>
      <c r="E49" s="28"/>
      <c r="F49" s="11"/>
    </row>
    <row r="50" spans="1:6" x14ac:dyDescent="0.2">
      <c r="A50" s="15" t="s">
        <v>29</v>
      </c>
      <c r="B50" s="52"/>
      <c r="C50" s="54"/>
      <c r="D50" s="28"/>
      <c r="E50" s="28"/>
      <c r="F50" s="17"/>
    </row>
    <row r="51" spans="1:6" x14ac:dyDescent="0.2">
      <c r="A51" s="15" t="s">
        <v>30</v>
      </c>
      <c r="B51" s="52"/>
      <c r="C51" s="54"/>
      <c r="D51" s="28"/>
      <c r="E51" s="28"/>
      <c r="F51" s="11"/>
    </row>
    <row r="52" spans="1:6" ht="34" x14ac:dyDescent="0.2">
      <c r="A52" s="15" t="s">
        <v>31</v>
      </c>
      <c r="B52" s="52">
        <f>C52*$A$36</f>
        <v>-265.32900000000001</v>
      </c>
      <c r="C52" s="54">
        <f>SUM(D52:E52)</f>
        <v>-300</v>
      </c>
      <c r="D52" s="28">
        <v>-300</v>
      </c>
      <c r="E52" s="28"/>
      <c r="F52" s="17" t="s">
        <v>94</v>
      </c>
    </row>
    <row r="53" spans="1:6" x14ac:dyDescent="0.2">
      <c r="A53" s="15"/>
      <c r="B53" s="52"/>
      <c r="C53" s="54"/>
      <c r="D53" s="28"/>
      <c r="E53" s="28"/>
      <c r="F53" s="11"/>
    </row>
    <row r="54" spans="1:6" x14ac:dyDescent="0.2">
      <c r="A54" s="15" t="s">
        <v>32</v>
      </c>
      <c r="B54" s="52"/>
      <c r="C54" s="54"/>
      <c r="D54" s="28"/>
      <c r="E54" s="28"/>
      <c r="F54" s="17"/>
    </row>
    <row r="55" spans="1:6" x14ac:dyDescent="0.2">
      <c r="A55" s="15" t="s">
        <v>33</v>
      </c>
      <c r="B55" s="52"/>
      <c r="C55" s="54"/>
      <c r="D55" s="28"/>
      <c r="E55" s="28"/>
      <c r="F55" s="11"/>
    </row>
    <row r="56" spans="1:6" x14ac:dyDescent="0.2">
      <c r="A56" s="15" t="s">
        <v>34</v>
      </c>
      <c r="B56" s="52"/>
      <c r="C56" s="54"/>
      <c r="D56" s="28"/>
      <c r="E56" s="28"/>
      <c r="F56" s="17"/>
    </row>
    <row r="57" spans="1:6" x14ac:dyDescent="0.2">
      <c r="A57" s="15" t="s">
        <v>35</v>
      </c>
      <c r="B57" s="52">
        <f>C57*$A$36</f>
        <v>88.443000000000012</v>
      </c>
      <c r="C57" s="54">
        <f>SUM(D57:E57)</f>
        <v>100</v>
      </c>
      <c r="D57" s="28">
        <v>100</v>
      </c>
      <c r="E57" s="28"/>
      <c r="F57" s="17"/>
    </row>
    <row r="58" spans="1:6" x14ac:dyDescent="0.2">
      <c r="A58" s="15"/>
      <c r="B58" s="52"/>
      <c r="C58" s="54"/>
      <c r="D58" s="28"/>
      <c r="E58" s="28"/>
      <c r="F58" s="11"/>
    </row>
    <row r="59" spans="1:6" ht="34" x14ac:dyDescent="0.2">
      <c r="A59" s="15" t="s">
        <v>36</v>
      </c>
      <c r="B59" s="52">
        <f>C59*$A$36</f>
        <v>5660.3520000000008</v>
      </c>
      <c r="C59" s="54">
        <f>SUM(D59:E59)</f>
        <v>6400</v>
      </c>
      <c r="D59" s="28">
        <v>5200</v>
      </c>
      <c r="E59" s="28">
        <v>1200</v>
      </c>
      <c r="F59" s="17" t="s">
        <v>79</v>
      </c>
    </row>
    <row r="60" spans="1:6" x14ac:dyDescent="0.2">
      <c r="A60" s="15"/>
      <c r="B60" s="52"/>
      <c r="C60" s="54"/>
      <c r="D60" s="28"/>
      <c r="E60" s="28"/>
      <c r="F60" s="17"/>
    </row>
    <row r="61" spans="1:6" ht="34" x14ac:dyDescent="0.2">
      <c r="A61" s="15" t="s">
        <v>84</v>
      </c>
      <c r="B61" s="52">
        <f>C61*$A$36</f>
        <v>3183.9480000000003</v>
      </c>
      <c r="C61" s="54">
        <f>SUM(D61:E61)</f>
        <v>3600</v>
      </c>
      <c r="D61" s="28">
        <v>-400</v>
      </c>
      <c r="E61" s="28">
        <v>4000</v>
      </c>
      <c r="F61" s="17" t="s">
        <v>79</v>
      </c>
    </row>
    <row r="62" spans="1:6" x14ac:dyDescent="0.2">
      <c r="A62" s="15"/>
      <c r="B62" s="52"/>
      <c r="C62" s="54"/>
      <c r="D62" s="28"/>
      <c r="E62" s="28"/>
      <c r="F62" s="17"/>
    </row>
    <row r="63" spans="1:6" ht="34" x14ac:dyDescent="0.2">
      <c r="A63" s="15" t="s">
        <v>85</v>
      </c>
      <c r="B63" s="52">
        <f>C63*$A$36</f>
        <v>2387.9610000000002</v>
      </c>
      <c r="C63" s="54">
        <f>SUM(D63:E63)</f>
        <v>2700</v>
      </c>
      <c r="D63" s="28">
        <v>8000</v>
      </c>
      <c r="E63" s="28">
        <v>-5300</v>
      </c>
      <c r="F63" s="17" t="s">
        <v>79</v>
      </c>
    </row>
    <row r="64" spans="1:6" x14ac:dyDescent="0.2">
      <c r="A64" s="15"/>
      <c r="B64" s="52"/>
      <c r="C64" s="54"/>
      <c r="D64" s="28"/>
      <c r="E64" s="28"/>
      <c r="F64" s="11"/>
    </row>
    <row r="65" spans="1:6" x14ac:dyDescent="0.2">
      <c r="A65" s="15" t="s">
        <v>38</v>
      </c>
      <c r="B65" s="52">
        <f>SUM(B46:B63)</f>
        <v>11055.375</v>
      </c>
      <c r="C65" s="54">
        <f t="shared" ref="C65:E65" si="0">SUM(C46:C63)</f>
        <v>12500</v>
      </c>
      <c r="D65" s="28">
        <f t="shared" si="0"/>
        <v>12600</v>
      </c>
      <c r="E65" s="28">
        <f t="shared" si="0"/>
        <v>-100</v>
      </c>
      <c r="F65" s="11"/>
    </row>
    <row r="66" spans="1:6" x14ac:dyDescent="0.2">
      <c r="A66" s="29"/>
      <c r="B66" s="55"/>
      <c r="C66" s="56"/>
      <c r="D66" s="30"/>
      <c r="E66" s="30"/>
      <c r="F66" s="31"/>
    </row>
    <row r="67" spans="1:6" x14ac:dyDescent="0.2">
      <c r="A67" s="32" t="s">
        <v>19</v>
      </c>
      <c r="B67" s="57">
        <f>B42+B65</f>
        <v>18219.258000000002</v>
      </c>
      <c r="C67" s="58">
        <f>C42+C65</f>
        <v>20600</v>
      </c>
      <c r="D67" s="33">
        <f>D42+D65</f>
        <v>36900</v>
      </c>
      <c r="E67" s="33">
        <f>E42+E65</f>
        <v>-16300</v>
      </c>
      <c r="F67" s="34"/>
    </row>
    <row r="68" spans="1:6" x14ac:dyDescent="0.2">
      <c r="B68" s="59"/>
      <c r="C68" s="60"/>
      <c r="D68" s="10"/>
      <c r="E68" s="10"/>
      <c r="F68" s="11"/>
    </row>
    <row r="69" spans="1:6" x14ac:dyDescent="0.2">
      <c r="B69" s="3"/>
      <c r="C69" s="3"/>
      <c r="D69" s="3"/>
      <c r="E69" s="3"/>
      <c r="F69" s="10"/>
    </row>
    <row r="70" spans="1:6" x14ac:dyDescent="0.2">
      <c r="A70" s="35" t="s">
        <v>39</v>
      </c>
      <c r="B70" s="36">
        <f>ROUND((B28/B38),1)</f>
        <v>0.4</v>
      </c>
      <c r="C70" s="37"/>
      <c r="D70" s="37"/>
      <c r="E70" s="37"/>
      <c r="F70" s="10"/>
    </row>
    <row r="71" spans="1:6" x14ac:dyDescent="0.2">
      <c r="A71" s="35" t="s">
        <v>40</v>
      </c>
      <c r="B71" s="36">
        <f>ROUND((B28/B40),1)</f>
        <v>16.3</v>
      </c>
      <c r="C71" s="37"/>
      <c r="D71" s="37"/>
      <c r="E71" s="37"/>
      <c r="F71" s="10"/>
    </row>
    <row r="72" spans="1:6" x14ac:dyDescent="0.2">
      <c r="A72" s="35" t="s">
        <v>41</v>
      </c>
      <c r="B72" s="36">
        <f>ROUND((B28/B67),1)</f>
        <v>11.4</v>
      </c>
      <c r="C72" s="37"/>
      <c r="D72" s="37"/>
      <c r="E72" s="37"/>
      <c r="F72" s="10"/>
    </row>
    <row r="75" spans="1:6" x14ac:dyDescent="0.2">
      <c r="A75" s="7" t="s">
        <v>42</v>
      </c>
      <c r="B75" s="8"/>
      <c r="C75" s="8"/>
      <c r="D75" s="8"/>
      <c r="E75" s="8"/>
      <c r="F75" s="9"/>
    </row>
    <row r="76" spans="1:6" x14ac:dyDescent="0.2">
      <c r="F76" s="10"/>
    </row>
    <row r="77" spans="1:6" x14ac:dyDescent="0.2">
      <c r="A77" s="15" t="s">
        <v>86</v>
      </c>
    </row>
    <row r="78" spans="1:6" x14ac:dyDescent="0.2">
      <c r="A78" s="15" t="s">
        <v>87</v>
      </c>
    </row>
    <row r="79" spans="1:6" x14ac:dyDescent="0.2">
      <c r="A79" t="s">
        <v>88</v>
      </c>
    </row>
    <row r="80" spans="1:6" x14ac:dyDescent="0.2">
      <c r="A80" s="15" t="s">
        <v>89</v>
      </c>
      <c r="F80" s="11"/>
    </row>
    <row r="81" spans="1:6" x14ac:dyDescent="0.2">
      <c r="A81" s="15" t="s">
        <v>90</v>
      </c>
      <c r="F81" s="11"/>
    </row>
    <row r="82" spans="1:6" x14ac:dyDescent="0.2">
      <c r="A82" s="15"/>
      <c r="F82" s="11"/>
    </row>
    <row r="83" spans="1:6" x14ac:dyDescent="0.2">
      <c r="A83" s="38"/>
      <c r="B83" s="38"/>
      <c r="C83" s="38"/>
      <c r="D83" s="38"/>
      <c r="E83" s="38"/>
      <c r="F83" s="9"/>
    </row>
    <row r="84" spans="1:6" x14ac:dyDescent="0.2">
      <c r="F84" s="39"/>
    </row>
    <row r="85" spans="1:6" x14ac:dyDescent="0.2">
      <c r="F85" s="39"/>
    </row>
    <row r="86" spans="1:6" x14ac:dyDescent="0.2">
      <c r="B86" s="3" t="s">
        <v>3</v>
      </c>
      <c r="C86" s="3" t="s">
        <v>68</v>
      </c>
      <c r="D86" s="3"/>
      <c r="E86" s="3"/>
    </row>
    <row r="87" spans="1:6" x14ac:dyDescent="0.2">
      <c r="B87" s="3"/>
      <c r="C87" s="3"/>
      <c r="D87" s="3"/>
      <c r="E87" s="3"/>
    </row>
    <row r="88" spans="1:6" x14ac:dyDescent="0.2">
      <c r="B88" s="5" t="s">
        <v>6</v>
      </c>
      <c r="C88" s="5" t="s">
        <v>6</v>
      </c>
      <c r="D88" s="5"/>
      <c r="E88" s="5"/>
    </row>
    <row r="89" spans="1:6" x14ac:dyDescent="0.2">
      <c r="B89" s="5"/>
      <c r="C89" s="5"/>
      <c r="D89" s="5"/>
      <c r="E89" s="5"/>
    </row>
    <row r="90" spans="1:6" x14ac:dyDescent="0.2">
      <c r="B90" s="40">
        <v>45044</v>
      </c>
      <c r="C90" s="40">
        <v>45044</v>
      </c>
      <c r="D90" s="40"/>
      <c r="E90" s="40"/>
    </row>
    <row r="91" spans="1:6" x14ac:dyDescent="0.2">
      <c r="A91" s="2" t="s">
        <v>69</v>
      </c>
      <c r="B91" s="5"/>
      <c r="C91" s="5"/>
      <c r="D91" s="5"/>
      <c r="E91" s="5"/>
    </row>
    <row r="92" spans="1:6" x14ac:dyDescent="0.2">
      <c r="A92" s="41">
        <f>A12</f>
        <v>0.88443000000000005</v>
      </c>
      <c r="B92" s="5"/>
      <c r="C92" s="5"/>
      <c r="D92" s="5"/>
      <c r="E92" s="5"/>
      <c r="F92" s="44" t="s">
        <v>70</v>
      </c>
    </row>
    <row r="94" spans="1:6" ht="51" x14ac:dyDescent="0.2">
      <c r="A94" s="15" t="s">
        <v>91</v>
      </c>
      <c r="B94" s="16">
        <f>C94*A92</f>
        <v>48289.878000000004</v>
      </c>
      <c r="C94" s="16">
        <f>49900+4700</f>
        <v>54600</v>
      </c>
      <c r="D94" s="16"/>
      <c r="E94" s="16"/>
      <c r="F94" s="17" t="s">
        <v>95</v>
      </c>
    </row>
    <row r="95" spans="1:6" ht="17" x14ac:dyDescent="0.2">
      <c r="A95" s="15" t="s">
        <v>92</v>
      </c>
      <c r="B95" s="16">
        <f>C95*A92</f>
        <v>-57399.507000000005</v>
      </c>
      <c r="C95" s="16">
        <v>-64900</v>
      </c>
      <c r="D95" s="16"/>
      <c r="E95" s="16"/>
      <c r="F95" s="17" t="s">
        <v>93</v>
      </c>
    </row>
    <row r="96" spans="1:6" x14ac:dyDescent="0.2">
      <c r="A96" t="s">
        <v>51</v>
      </c>
      <c r="B96" s="30"/>
      <c r="C96" s="30"/>
      <c r="D96" s="61"/>
      <c r="E96" s="61"/>
      <c r="F96" s="17"/>
    </row>
    <row r="97" spans="1:12" x14ac:dyDescent="0.2">
      <c r="A97" s="2" t="s">
        <v>66</v>
      </c>
      <c r="B97" s="42">
        <f>SUM(B94:B96)</f>
        <v>-9109.6290000000008</v>
      </c>
      <c r="C97" s="42">
        <f>SUM(C94:C96)</f>
        <v>-10300</v>
      </c>
      <c r="D97" s="42"/>
      <c r="E97" s="42"/>
    </row>
    <row r="100" spans="1:12" x14ac:dyDescent="0.2">
      <c r="A100" s="43" t="s">
        <v>52</v>
      </c>
    </row>
    <row r="104" spans="1:12" x14ac:dyDescent="0.2">
      <c r="H104" s="17"/>
      <c r="I104" s="17"/>
      <c r="J104" s="17"/>
      <c r="K104" s="17"/>
      <c r="L104" s="17"/>
    </row>
  </sheetData>
  <sheetProtection algorithmName="SHA-512" hashValue="jDXLrh2kpHxCXPYOuOZhH62EriF/1D1RF8RI4T20v5RvrhmdC8Q93htcPWd9918wV/LgvAiVA+VgxXCzXnT1dg==" saltValue="SMigxIvv1TqFgVgYaUiwKw==" spinCount="100000" sheet="1" objects="1" scenarios="1"/>
  <mergeCells count="1">
    <mergeCell ref="B33:C33"/>
  </mergeCells>
  <pageMargins left="0.7" right="0.7" top="0.75" bottom="0.75" header="0.3" footer="0.3"/>
  <pageSetup paperSize="9" scale="42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0C32E-F28D-DA44-88D0-927E76303392}">
  <sheetPr>
    <pageSetUpPr fitToPage="1"/>
  </sheetPr>
  <dimension ref="A1:I8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96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45107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34" x14ac:dyDescent="0.2">
      <c r="A12" s="15" t="s">
        <v>11</v>
      </c>
      <c r="B12" s="16">
        <v>15000</v>
      </c>
      <c r="C12" s="17" t="s">
        <v>97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9" t="s">
        <v>15</v>
      </c>
      <c r="B15" s="16"/>
      <c r="C15" s="17"/>
    </row>
    <row r="16" spans="1:3" x14ac:dyDescent="0.2">
      <c r="A16" s="15"/>
      <c r="B16" s="16"/>
      <c r="C16" s="17"/>
    </row>
    <row r="17" spans="1:3" ht="17" x14ac:dyDescent="0.2">
      <c r="A17" s="17" t="s">
        <v>98</v>
      </c>
      <c r="B17" s="16">
        <f>-B82</f>
        <v>1400</v>
      </c>
      <c r="C17" s="17" t="s">
        <v>99</v>
      </c>
    </row>
    <row r="18" spans="1:3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20" t="s">
        <v>18</v>
      </c>
      <c r="B20" s="21">
        <f>B12-B82</f>
        <v>16400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19</v>
      </c>
      <c r="B23" s="7"/>
      <c r="C23" s="23"/>
    </row>
    <row r="24" spans="1:3" x14ac:dyDescent="0.2">
      <c r="A24" s="2" t="s">
        <v>20</v>
      </c>
      <c r="B24" s="3"/>
      <c r="C24" s="24"/>
    </row>
    <row r="25" spans="1:3" x14ac:dyDescent="0.2">
      <c r="A25" s="12">
        <v>44619</v>
      </c>
      <c r="B25" s="25"/>
      <c r="C25" s="25"/>
    </row>
    <row r="26" spans="1:3" x14ac:dyDescent="0.2">
      <c r="A26" s="14"/>
      <c r="B26" s="26"/>
      <c r="C26" s="25"/>
    </row>
    <row r="27" spans="1:3" x14ac:dyDescent="0.2">
      <c r="A27" s="2" t="s">
        <v>57</v>
      </c>
      <c r="B27" s="25"/>
      <c r="C27" s="25"/>
    </row>
    <row r="28" spans="1:3" x14ac:dyDescent="0.2">
      <c r="A28" s="44"/>
      <c r="B28" s="25"/>
      <c r="C28" s="44"/>
    </row>
    <row r="29" spans="1:3" x14ac:dyDescent="0.2">
      <c r="A29" s="14"/>
      <c r="B29" s="25"/>
      <c r="C29" s="25"/>
    </row>
    <row r="30" spans="1:3" ht="17" x14ac:dyDescent="0.2">
      <c r="A30" s="15" t="s">
        <v>21</v>
      </c>
      <c r="B30" s="28">
        <v>34600</v>
      </c>
      <c r="C30" s="17" t="s">
        <v>99</v>
      </c>
    </row>
    <row r="31" spans="1:3" x14ac:dyDescent="0.2">
      <c r="A31" s="15" t="s">
        <v>23</v>
      </c>
      <c r="B31" s="28"/>
      <c r="C31" s="17"/>
    </row>
    <row r="32" spans="1:3" ht="17" x14ac:dyDescent="0.2">
      <c r="A32" s="1" t="s">
        <v>24</v>
      </c>
      <c r="B32" s="28">
        <v>4600</v>
      </c>
      <c r="C32" s="17" t="s">
        <v>99</v>
      </c>
    </row>
    <row r="33" spans="1:3" x14ac:dyDescent="0.2">
      <c r="A33" s="15"/>
      <c r="B33" s="28"/>
      <c r="C33" s="11"/>
    </row>
    <row r="34" spans="1:3" x14ac:dyDescent="0.2">
      <c r="A34" s="1" t="s">
        <v>25</v>
      </c>
      <c r="B34" s="28"/>
      <c r="C34" s="11"/>
    </row>
    <row r="35" spans="1:3" x14ac:dyDescent="0.2">
      <c r="A35" s="15"/>
      <c r="B35" s="28"/>
      <c r="C35" s="11"/>
    </row>
    <row r="36" spans="1:3" x14ac:dyDescent="0.2">
      <c r="A36" s="15" t="s">
        <v>26</v>
      </c>
      <c r="B36" s="28"/>
      <c r="C36" s="17"/>
    </row>
    <row r="37" spans="1:3" x14ac:dyDescent="0.2">
      <c r="A37" s="15" t="s">
        <v>27</v>
      </c>
      <c r="B37" s="28"/>
      <c r="C37" s="11"/>
    </row>
    <row r="38" spans="1:3" x14ac:dyDescent="0.2">
      <c r="A38" s="15"/>
      <c r="B38" s="28"/>
      <c r="C38" s="11"/>
    </row>
    <row r="39" spans="1:3" x14ac:dyDescent="0.2">
      <c r="A39" s="15" t="s">
        <v>28</v>
      </c>
      <c r="B39" s="28"/>
      <c r="C39" s="11"/>
    </row>
    <row r="40" spans="1:3" x14ac:dyDescent="0.2">
      <c r="A40" s="15" t="s">
        <v>29</v>
      </c>
      <c r="B40" s="28"/>
      <c r="C40" s="17"/>
    </row>
    <row r="41" spans="1:3" x14ac:dyDescent="0.2">
      <c r="A41" s="15" t="s">
        <v>30</v>
      </c>
      <c r="B41" s="28"/>
      <c r="C41" s="11"/>
    </row>
    <row r="42" spans="1:3" x14ac:dyDescent="0.2">
      <c r="A42" s="15" t="s">
        <v>31</v>
      </c>
      <c r="B42" s="28"/>
      <c r="C42" s="11"/>
    </row>
    <row r="43" spans="1:3" x14ac:dyDescent="0.2">
      <c r="A43" s="15"/>
      <c r="B43" s="28"/>
      <c r="C43" s="11"/>
    </row>
    <row r="44" spans="1:3" x14ac:dyDescent="0.2">
      <c r="A44" s="15" t="s">
        <v>32</v>
      </c>
      <c r="B44" s="28"/>
      <c r="C44" s="17"/>
    </row>
    <row r="45" spans="1:3" x14ac:dyDescent="0.2">
      <c r="A45" s="15" t="s">
        <v>33</v>
      </c>
      <c r="B45" s="28"/>
      <c r="C45" s="11"/>
    </row>
    <row r="46" spans="1:3" x14ac:dyDescent="0.2">
      <c r="A46" s="15" t="s">
        <v>34</v>
      </c>
      <c r="B46" s="28"/>
      <c r="C46" s="17"/>
    </row>
    <row r="47" spans="1:3" x14ac:dyDescent="0.2">
      <c r="A47" s="15" t="s">
        <v>35</v>
      </c>
      <c r="B47" s="28"/>
      <c r="C47" s="17"/>
    </row>
    <row r="48" spans="1:3" x14ac:dyDescent="0.2">
      <c r="A48" s="15"/>
      <c r="B48" s="28"/>
      <c r="C48" s="11"/>
    </row>
    <row r="49" spans="1:3" ht="17" x14ac:dyDescent="0.2">
      <c r="A49" s="15" t="s">
        <v>36</v>
      </c>
      <c r="B49" s="28">
        <f>100+400</f>
        <v>500</v>
      </c>
      <c r="C49" s="17" t="s">
        <v>99</v>
      </c>
    </row>
    <row r="50" spans="1:3" x14ac:dyDescent="0.2">
      <c r="A50" s="15"/>
      <c r="B50" s="28"/>
      <c r="C50" s="11"/>
    </row>
    <row r="51" spans="1:3" x14ac:dyDescent="0.2">
      <c r="A51" s="15" t="s">
        <v>38</v>
      </c>
      <c r="B51" s="28">
        <f>SUM(B36:B49)</f>
        <v>500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19</v>
      </c>
      <c r="B53" s="33">
        <f>B32+B51</f>
        <v>5100</v>
      </c>
      <c r="C53" s="34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39</v>
      </c>
      <c r="B56" s="36">
        <f>ROUND((B20/B30),1)</f>
        <v>0.5</v>
      </c>
      <c r="C56" s="10"/>
    </row>
    <row r="57" spans="1:3" x14ac:dyDescent="0.2">
      <c r="A57" s="35" t="s">
        <v>40</v>
      </c>
      <c r="B57" s="36">
        <f>ROUND((B20/B32),1)</f>
        <v>3.6</v>
      </c>
      <c r="C57" s="10"/>
    </row>
    <row r="58" spans="1:3" x14ac:dyDescent="0.2">
      <c r="A58" s="35" t="s">
        <v>41</v>
      </c>
      <c r="B58" s="36">
        <f>ROUND((B20/B53),1)</f>
        <v>3.2</v>
      </c>
      <c r="C58" s="10"/>
    </row>
    <row r="61" spans="1:3" x14ac:dyDescent="0.2">
      <c r="A61" s="7" t="s">
        <v>42</v>
      </c>
      <c r="B61" s="8"/>
      <c r="C61" s="9"/>
    </row>
    <row r="62" spans="1:3" x14ac:dyDescent="0.2">
      <c r="C62" s="10"/>
    </row>
    <row r="63" spans="1:3" x14ac:dyDescent="0.2">
      <c r="A63" s="15" t="s">
        <v>100</v>
      </c>
    </row>
    <row r="64" spans="1:3" x14ac:dyDescent="0.2">
      <c r="A64" s="15" t="s">
        <v>101</v>
      </c>
    </row>
    <row r="65" spans="1:3" x14ac:dyDescent="0.2">
      <c r="A65" t="s">
        <v>102</v>
      </c>
    </row>
    <row r="66" spans="1:3" x14ac:dyDescent="0.2">
      <c r="A66" t="s">
        <v>103</v>
      </c>
    </row>
    <row r="67" spans="1:3" x14ac:dyDescent="0.2">
      <c r="C67" s="11"/>
    </row>
    <row r="68" spans="1:3" x14ac:dyDescent="0.2">
      <c r="A68" s="38"/>
      <c r="B68" s="38"/>
      <c r="C68" s="9"/>
    </row>
    <row r="69" spans="1:3" x14ac:dyDescent="0.2">
      <c r="C69" s="39"/>
    </row>
    <row r="70" spans="1:3" x14ac:dyDescent="0.2">
      <c r="C70" s="39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6</v>
      </c>
    </row>
    <row r="74" spans="1:3" x14ac:dyDescent="0.2">
      <c r="B74" s="5"/>
    </row>
    <row r="75" spans="1:3" x14ac:dyDescent="0.2">
      <c r="B75" s="40">
        <v>44619</v>
      </c>
    </row>
    <row r="76" spans="1:3" x14ac:dyDescent="0.2">
      <c r="A76" s="2" t="s">
        <v>57</v>
      </c>
      <c r="B76" s="5"/>
    </row>
    <row r="77" spans="1:3" x14ac:dyDescent="0.2">
      <c r="A77" s="41"/>
      <c r="B77" s="5"/>
    </row>
    <row r="79" spans="1:3" x14ac:dyDescent="0.2">
      <c r="A79" s="15" t="s">
        <v>49</v>
      </c>
    </row>
    <row r="80" spans="1:3" x14ac:dyDescent="0.2">
      <c r="A80" s="15" t="s">
        <v>50</v>
      </c>
      <c r="B80" s="16"/>
      <c r="C80" s="17"/>
    </row>
    <row r="81" spans="1:9" ht="17" x14ac:dyDescent="0.2">
      <c r="A81" t="s">
        <v>51</v>
      </c>
      <c r="B81" s="30">
        <v>-1400</v>
      </c>
      <c r="C81" s="17" t="s">
        <v>99</v>
      </c>
    </row>
    <row r="82" spans="1:9" x14ac:dyDescent="0.2">
      <c r="A82" s="2" t="s">
        <v>51</v>
      </c>
      <c r="B82" s="42">
        <f>SUM(B80:B81)</f>
        <v>-1400</v>
      </c>
    </row>
    <row r="85" spans="1:9" x14ac:dyDescent="0.2">
      <c r="A85" s="43" t="s">
        <v>52</v>
      </c>
    </row>
    <row r="89" spans="1:9" x14ac:dyDescent="0.2">
      <c r="E89" s="17"/>
      <c r="F89" s="17"/>
      <c r="G89" s="17"/>
      <c r="H89" s="17"/>
      <c r="I89" s="17"/>
    </row>
  </sheetData>
  <sheetProtection algorithmName="SHA-512" hashValue="AHmabfuXj7X6gpqlN7j+rnVfcvY13M8QXzxQ53R95ku6zmgEOnNchKwTVZxx8ai3SGqPxRtK4QfVFaN+6j2fbg==" saltValue="/g2HKWug2zO+/7//8HDn3g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9F286-70AC-F146-8C5C-884FF1E6D873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104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45261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17" x14ac:dyDescent="0.2">
      <c r="A12" s="15" t="s">
        <v>11</v>
      </c>
      <c r="B12" s="16">
        <v>2075</v>
      </c>
      <c r="C12" s="17" t="s">
        <v>105</v>
      </c>
    </row>
    <row r="13" spans="1:3" x14ac:dyDescent="0.2">
      <c r="A13" s="15"/>
      <c r="B13" s="16"/>
      <c r="C13" s="17"/>
    </row>
    <row r="14" spans="1:3" ht="17" x14ac:dyDescent="0.2">
      <c r="A14" s="15" t="s">
        <v>106</v>
      </c>
      <c r="B14" s="18">
        <v>150</v>
      </c>
      <c r="C14" s="17" t="s">
        <v>105</v>
      </c>
    </row>
    <row r="15" spans="1:3" x14ac:dyDescent="0.2">
      <c r="A15" s="15"/>
      <c r="B15" s="16"/>
      <c r="C15" s="17"/>
    </row>
    <row r="16" spans="1:3" x14ac:dyDescent="0.2">
      <c r="A16" s="1" t="s">
        <v>14</v>
      </c>
      <c r="B16" s="16">
        <f>SUM(B12:B14)</f>
        <v>2225</v>
      </c>
      <c r="C16" s="17"/>
    </row>
    <row r="17" spans="1:3" x14ac:dyDescent="0.2">
      <c r="A17" s="1"/>
      <c r="B17" s="16"/>
      <c r="C17" s="17"/>
    </row>
    <row r="18" spans="1:3" x14ac:dyDescent="0.2">
      <c r="A18" s="15"/>
      <c r="B18" s="16"/>
      <c r="C18" s="17"/>
    </row>
    <row r="19" spans="1:3" x14ac:dyDescent="0.2">
      <c r="A19" s="19" t="s">
        <v>15</v>
      </c>
      <c r="B19" s="16"/>
      <c r="C19" s="17"/>
    </row>
    <row r="20" spans="1:3" x14ac:dyDescent="0.2">
      <c r="A20" s="15"/>
      <c r="B20" s="16"/>
      <c r="C20" s="17"/>
    </row>
    <row r="21" spans="1:3" ht="17" x14ac:dyDescent="0.2">
      <c r="A21" s="15" t="s">
        <v>107</v>
      </c>
      <c r="B21" s="16">
        <f>-B86</f>
        <v>-233.797</v>
      </c>
      <c r="C21" s="17" t="s">
        <v>108</v>
      </c>
    </row>
    <row r="22" spans="1:3" x14ac:dyDescent="0.2">
      <c r="A22" s="15"/>
      <c r="B22" s="16"/>
      <c r="C22" s="17"/>
    </row>
    <row r="23" spans="1:3" x14ac:dyDescent="0.2">
      <c r="A23" s="15"/>
      <c r="B23" s="16"/>
      <c r="C23" s="17"/>
    </row>
    <row r="24" spans="1:3" x14ac:dyDescent="0.2">
      <c r="A24" s="4"/>
      <c r="B24" s="10"/>
    </row>
    <row r="25" spans="1:3" x14ac:dyDescent="0.2">
      <c r="A25" s="20" t="s">
        <v>18</v>
      </c>
      <c r="B25" s="21">
        <f>B16-B86</f>
        <v>1991.203</v>
      </c>
      <c r="C25" s="22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19</v>
      </c>
      <c r="B28" s="7"/>
      <c r="C28" s="23"/>
    </row>
    <row r="29" spans="1:3" x14ac:dyDescent="0.2">
      <c r="A29" s="2" t="s">
        <v>20</v>
      </c>
      <c r="B29" s="3"/>
      <c r="C29" s="24"/>
    </row>
    <row r="30" spans="1:3" x14ac:dyDescent="0.2">
      <c r="A30" s="12">
        <v>44926</v>
      </c>
      <c r="B30" s="25"/>
      <c r="C30" s="25"/>
    </row>
    <row r="31" spans="1:3" x14ac:dyDescent="0.2">
      <c r="A31" s="14"/>
      <c r="B31" s="26"/>
      <c r="C31" s="25"/>
    </row>
    <row r="32" spans="1:3" x14ac:dyDescent="0.2">
      <c r="A32" s="2" t="s">
        <v>57</v>
      </c>
      <c r="B32" s="25"/>
      <c r="C32" s="25"/>
    </row>
    <row r="33" spans="1:3" x14ac:dyDescent="0.2">
      <c r="A33" s="44"/>
      <c r="B33" s="25"/>
      <c r="C33" s="44"/>
    </row>
    <row r="34" spans="1:3" x14ac:dyDescent="0.2">
      <c r="A34" s="14"/>
      <c r="B34" s="25"/>
      <c r="C34" s="25"/>
    </row>
    <row r="35" spans="1:3" ht="17" x14ac:dyDescent="0.2">
      <c r="A35" s="15" t="s">
        <v>21</v>
      </c>
      <c r="B35" s="28">
        <v>7260</v>
      </c>
      <c r="C35" s="17" t="s">
        <v>105</v>
      </c>
    </row>
    <row r="36" spans="1:3" x14ac:dyDescent="0.2">
      <c r="A36" s="15" t="s">
        <v>23</v>
      </c>
      <c r="B36" s="62"/>
      <c r="C36" s="17"/>
    </row>
    <row r="37" spans="1:3" x14ac:dyDescent="0.2">
      <c r="A37" s="1" t="s">
        <v>24</v>
      </c>
      <c r="B37" s="62"/>
      <c r="C37" s="17"/>
    </row>
    <row r="38" spans="1:3" x14ac:dyDescent="0.2">
      <c r="A38" s="15"/>
      <c r="B38" s="62"/>
      <c r="C38" s="11"/>
    </row>
    <row r="39" spans="1:3" x14ac:dyDescent="0.2">
      <c r="A39" s="1" t="s">
        <v>25</v>
      </c>
      <c r="B39" s="62"/>
      <c r="C39" s="11"/>
    </row>
    <row r="40" spans="1:3" x14ac:dyDescent="0.2">
      <c r="A40" s="15"/>
      <c r="B40" s="62"/>
      <c r="C40" s="11"/>
    </row>
    <row r="41" spans="1:3" x14ac:dyDescent="0.2">
      <c r="A41" s="15" t="s">
        <v>26</v>
      </c>
      <c r="B41" s="62"/>
      <c r="C41" s="17"/>
    </row>
    <row r="42" spans="1:3" x14ac:dyDescent="0.2">
      <c r="A42" s="15" t="s">
        <v>27</v>
      </c>
      <c r="B42" s="62"/>
      <c r="C42" s="11"/>
    </row>
    <row r="43" spans="1:3" x14ac:dyDescent="0.2">
      <c r="A43" s="15"/>
      <c r="B43" s="62"/>
      <c r="C43" s="11"/>
    </row>
    <row r="44" spans="1:3" x14ac:dyDescent="0.2">
      <c r="A44" s="15" t="s">
        <v>28</v>
      </c>
      <c r="B44" s="62"/>
      <c r="C44" s="11"/>
    </row>
    <row r="45" spans="1:3" x14ac:dyDescent="0.2">
      <c r="A45" s="15" t="s">
        <v>29</v>
      </c>
      <c r="B45" s="62"/>
      <c r="C45" s="17"/>
    </row>
    <row r="46" spans="1:3" x14ac:dyDescent="0.2">
      <c r="A46" s="15" t="s">
        <v>30</v>
      </c>
      <c r="B46" s="62"/>
      <c r="C46" s="11"/>
    </row>
    <row r="47" spans="1:3" x14ac:dyDescent="0.2">
      <c r="A47" s="15" t="s">
        <v>31</v>
      </c>
      <c r="B47" s="62"/>
      <c r="C47" s="11"/>
    </row>
    <row r="48" spans="1:3" x14ac:dyDescent="0.2">
      <c r="A48" s="15"/>
      <c r="B48" s="62"/>
      <c r="C48" s="11"/>
    </row>
    <row r="49" spans="1:3" x14ac:dyDescent="0.2">
      <c r="A49" s="15" t="s">
        <v>32</v>
      </c>
      <c r="B49" s="62"/>
      <c r="C49" s="17"/>
    </row>
    <row r="50" spans="1:3" x14ac:dyDescent="0.2">
      <c r="A50" s="15" t="s">
        <v>33</v>
      </c>
      <c r="B50" s="62"/>
      <c r="C50" s="11"/>
    </row>
    <row r="51" spans="1:3" x14ac:dyDescent="0.2">
      <c r="A51" s="15" t="s">
        <v>34</v>
      </c>
      <c r="B51" s="62"/>
      <c r="C51" s="17"/>
    </row>
    <row r="52" spans="1:3" x14ac:dyDescent="0.2">
      <c r="A52" s="15" t="s">
        <v>35</v>
      </c>
      <c r="B52" s="62"/>
      <c r="C52" s="17"/>
    </row>
    <row r="53" spans="1:3" x14ac:dyDescent="0.2">
      <c r="A53" s="15"/>
      <c r="B53" s="62"/>
      <c r="C53" s="11"/>
    </row>
    <row r="54" spans="1:3" x14ac:dyDescent="0.2">
      <c r="A54" s="15" t="s">
        <v>36</v>
      </c>
      <c r="B54" s="62"/>
      <c r="C54" s="17"/>
    </row>
    <row r="55" spans="1:3" x14ac:dyDescent="0.2">
      <c r="A55" s="15"/>
      <c r="B55" s="62"/>
      <c r="C55" s="11"/>
    </row>
    <row r="56" spans="1:3" x14ac:dyDescent="0.2">
      <c r="A56" s="15" t="s">
        <v>38</v>
      </c>
      <c r="B56" s="62"/>
      <c r="C56" s="11"/>
    </row>
    <row r="57" spans="1:3" x14ac:dyDescent="0.2">
      <c r="A57" s="29"/>
      <c r="B57" s="30"/>
      <c r="C57" s="31"/>
    </row>
    <row r="58" spans="1:3" ht="17" x14ac:dyDescent="0.2">
      <c r="A58" s="32" t="s">
        <v>19</v>
      </c>
      <c r="B58" s="33">
        <v>377</v>
      </c>
      <c r="C58" s="63" t="s">
        <v>105</v>
      </c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5" t="s">
        <v>39</v>
      </c>
      <c r="B61" s="36">
        <f>ROUND((B25/B35),1)</f>
        <v>0.3</v>
      </c>
      <c r="C61" s="10"/>
    </row>
    <row r="62" spans="1:3" x14ac:dyDescent="0.2">
      <c r="A62" s="35" t="s">
        <v>40</v>
      </c>
      <c r="B62" s="64" t="s">
        <v>109</v>
      </c>
      <c r="C62" s="10"/>
    </row>
    <row r="63" spans="1:3" x14ac:dyDescent="0.2">
      <c r="A63" s="35" t="s">
        <v>41</v>
      </c>
      <c r="B63" s="36">
        <f>ROUND((B25/B58),1)</f>
        <v>5.3</v>
      </c>
      <c r="C63" s="10"/>
    </row>
    <row r="66" spans="1:3" x14ac:dyDescent="0.2">
      <c r="A66" s="7" t="s">
        <v>42</v>
      </c>
      <c r="B66" s="8"/>
      <c r="C66" s="9"/>
    </row>
    <row r="67" spans="1:3" x14ac:dyDescent="0.2">
      <c r="C67" s="10"/>
    </row>
    <row r="68" spans="1:3" x14ac:dyDescent="0.2">
      <c r="A68" s="15" t="s">
        <v>110</v>
      </c>
    </row>
    <row r="69" spans="1:3" x14ac:dyDescent="0.2">
      <c r="A69" t="s">
        <v>111</v>
      </c>
    </row>
    <row r="70" spans="1:3" x14ac:dyDescent="0.2">
      <c r="A70" s="15" t="s">
        <v>112</v>
      </c>
    </row>
    <row r="71" spans="1:3" x14ac:dyDescent="0.2">
      <c r="C71" s="11"/>
    </row>
    <row r="72" spans="1:3" x14ac:dyDescent="0.2">
      <c r="A72" s="38"/>
      <c r="B72" s="38"/>
      <c r="C72" s="9"/>
    </row>
    <row r="73" spans="1:3" x14ac:dyDescent="0.2">
      <c r="C73" s="39"/>
    </row>
    <row r="74" spans="1:3" x14ac:dyDescent="0.2">
      <c r="C74" s="39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6</v>
      </c>
    </row>
    <row r="78" spans="1:3" x14ac:dyDescent="0.2">
      <c r="B78" s="5"/>
    </row>
    <row r="79" spans="1:3" x14ac:dyDescent="0.2">
      <c r="B79" s="40">
        <v>44926</v>
      </c>
    </row>
    <row r="80" spans="1:3" x14ac:dyDescent="0.2">
      <c r="A80" s="2" t="s">
        <v>57</v>
      </c>
      <c r="B80" s="5"/>
    </row>
    <row r="81" spans="1:9" x14ac:dyDescent="0.2">
      <c r="A81" s="41"/>
      <c r="B81" s="5"/>
    </row>
    <row r="83" spans="1:9" ht="17" x14ac:dyDescent="0.2">
      <c r="A83" s="15" t="s">
        <v>113</v>
      </c>
      <c r="B83" s="16">
        <v>233.797</v>
      </c>
      <c r="C83" s="17" t="s">
        <v>108</v>
      </c>
    </row>
    <row r="84" spans="1:9" x14ac:dyDescent="0.2">
      <c r="A84" s="15" t="s">
        <v>50</v>
      </c>
      <c r="B84" s="16"/>
      <c r="C84" s="17"/>
    </row>
    <row r="85" spans="1:9" x14ac:dyDescent="0.2">
      <c r="A85" t="s">
        <v>51</v>
      </c>
      <c r="B85" s="30"/>
      <c r="C85" s="17"/>
    </row>
    <row r="86" spans="1:9" x14ac:dyDescent="0.2">
      <c r="A86" s="1" t="s">
        <v>113</v>
      </c>
      <c r="B86" s="42">
        <f>SUM(B83:B85)</f>
        <v>233.797</v>
      </c>
    </row>
    <row r="89" spans="1:9" x14ac:dyDescent="0.2">
      <c r="A89" s="43" t="s">
        <v>52</v>
      </c>
    </row>
    <row r="93" spans="1:9" x14ac:dyDescent="0.2">
      <c r="E93" s="17"/>
      <c r="F93" s="17"/>
      <c r="G93" s="17"/>
      <c r="H93" s="17"/>
      <c r="I93" s="17"/>
    </row>
    <row r="96" spans="1:9" x14ac:dyDescent="0.2">
      <c r="B96" s="65"/>
    </row>
    <row r="97" spans="2:2" x14ac:dyDescent="0.2">
      <c r="B97" s="65"/>
    </row>
  </sheetData>
  <sheetProtection algorithmName="SHA-512" hashValue="dMGtrbAIXLWC9NDYqY7mjvKnJDk1RSoj5gohFum+K7m6CNjgIASs5xDNe+e/ZlzMW9Wqu+JOx2CIQ2zod78oxg==" saltValue="vt6WwYjntrkQXpNQaZ4ntw==" spinCount="100000" sheet="1" objects="1" scenarios="1"/>
  <pageMargins left="0.7" right="0.7" top="0.75" bottom="0.75" header="0.3" footer="0.3"/>
  <pageSetup paperSize="9" scale="54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Thomas Ridley And Son 200123</vt:lpstr>
      <vt:lpstr>Dawnfresh Farming 070223</vt:lpstr>
      <vt:lpstr>Glanbia Cheese 28043</vt:lpstr>
      <vt:lpstr>Ritter-Courivaud 300623</vt:lpstr>
      <vt:lpstr>Moorhead &amp; McGavin 011223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2024-05-10T10:17:12Z</dcterms:created>
  <dcterms:modified xsi:type="dcterms:W3CDTF">2024-05-10T10:32:34Z</dcterms:modified>
</cp:coreProperties>
</file>