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A1255F29-410A-BA45-951D-86FC28A5931A}" xr6:coauthVersionLast="47" xr6:coauthVersionMax="47" xr10:uidLastSave="{00000000-0000-0000-0000-000000000000}"/>
  <workbookProtection workbookAlgorithmName="SHA-512" workbookHashValue="Ro37JE6ZpD/yIEocRFLXvkQSGYEObrZbaRmjtGfy21Z33+LiFHcO7V0QZAyQ0NZrSdAw/UriZAp3In14T3FB+g==" workbookSaltValue="J44aalo5p/Dhsxid6pVVRQ==" workbookSpinCount="100000" lockStructure="1"/>
  <bookViews>
    <workbookView xWindow="780" yWindow="980" windowWidth="27640" windowHeight="15780" xr2:uid="{A526C905-B9BB-0342-989F-0AF0C9C23355}"/>
  </bookViews>
  <sheets>
    <sheet name="Pexion 030123" sheetId="1" r:id="rId1"/>
    <sheet name="The Gateway Group of Co 310123" sheetId="2" r:id="rId2"/>
    <sheet name="Torpedo Factory Group 200323" sheetId="3" r:id="rId3"/>
    <sheet name="Chiltern Timber Sup 310323" sheetId="4" r:id="rId4"/>
    <sheet name="AC Electrical Serv 030423" sheetId="5" r:id="rId5"/>
    <sheet name="R H Irving Ind 020523" sheetId="6" r:id="rId6"/>
    <sheet name="Troy (UK) 070623" sheetId="7" r:id="rId7"/>
    <sheet name="Sidey Hold 130723" sheetId="8" r:id="rId8"/>
    <sheet name="United Living Hold 010823" sheetId="9" r:id="rId9"/>
    <sheet name="Bulb Interiors 150823" sheetId="10" r:id="rId10"/>
    <sheet name="Alloway Hold 010923" sheetId="11" r:id="rId11"/>
    <sheet name="JCA Head Co 030923" sheetId="12" r:id="rId12"/>
    <sheet name="Group Topek Hold 101023" sheetId="13" r:id="rId13"/>
    <sheet name="AVRS Systems 081123" sheetId="14" r:id="rId14"/>
    <sheet name="Rock &amp; Alluvium 301123" sheetId="15" r:id="rId15"/>
    <sheet name="ARP Group Hold 211223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7" l="1"/>
  <c r="B25" i="5"/>
  <c r="B21" i="2"/>
  <c r="B82" i="16"/>
  <c r="B17" i="16" s="1"/>
  <c r="B12" i="16"/>
  <c r="B20" i="16" s="1"/>
  <c r="B58" i="16" l="1"/>
  <c r="B56" i="16"/>
  <c r="B85" i="15" l="1"/>
  <c r="B52" i="15"/>
  <c r="B54" i="15" s="1"/>
  <c r="B56" i="15" s="1"/>
  <c r="B16" i="15"/>
  <c r="B23" i="15" s="1"/>
  <c r="B61" i="15" l="1"/>
  <c r="B59" i="15"/>
  <c r="H97" i="14" l="1"/>
  <c r="H101" i="14" s="1"/>
  <c r="G94" i="14"/>
  <c r="D89" i="14"/>
  <c r="B85" i="14"/>
  <c r="B17" i="14" s="1"/>
  <c r="B50" i="14"/>
  <c r="B12" i="14"/>
  <c r="B20" i="14" s="1"/>
  <c r="I103" i="14" l="1"/>
  <c r="B41" i="14" s="1"/>
  <c r="B52" i="14" s="1"/>
  <c r="B54" i="14" s="1"/>
  <c r="B59" i="14" s="1"/>
  <c r="B57" i="14"/>
  <c r="B86" i="13" l="1"/>
  <c r="B20" i="13" s="1"/>
  <c r="C55" i="13"/>
  <c r="C57" i="13" s="1"/>
  <c r="B16" i="13"/>
  <c r="B23" i="13" s="1"/>
  <c r="C62" i="13" l="1"/>
  <c r="B62" i="13"/>
  <c r="C61" i="13"/>
  <c r="C60" i="13"/>
  <c r="B60" i="13"/>
  <c r="B82" i="12" l="1"/>
  <c r="B20" i="12" s="1"/>
  <c r="B51" i="12"/>
  <c r="B53" i="12" s="1"/>
  <c r="B58" i="12" l="1"/>
  <c r="B57" i="12"/>
  <c r="B56" i="12"/>
  <c r="B17" i="12"/>
  <c r="B85" i="11" l="1"/>
  <c r="B88" i="11" s="1"/>
  <c r="B21" i="11" s="1"/>
  <c r="B16" i="11"/>
  <c r="B25" i="11" s="1"/>
  <c r="B61" i="11" s="1"/>
  <c r="B82" i="10" l="1"/>
  <c r="B17" i="10" s="1"/>
  <c r="B51" i="10"/>
  <c r="B53" i="10" s="1"/>
  <c r="B20" i="10"/>
  <c r="B58" i="10" l="1"/>
  <c r="B56" i="10"/>
  <c r="B57" i="10"/>
  <c r="B83" i="9" l="1"/>
  <c r="B51" i="9"/>
  <c r="B53" i="9" s="1"/>
  <c r="B20" i="9"/>
  <c r="B58" i="9" l="1"/>
  <c r="B56" i="9"/>
  <c r="C95" i="8" l="1"/>
  <c r="A90" i="8"/>
  <c r="B93" i="8" s="1"/>
  <c r="B62" i="8"/>
  <c r="B64" i="8" s="1"/>
  <c r="B66" i="8" s="1"/>
  <c r="B21" i="8"/>
  <c r="B19" i="8"/>
  <c r="B23" i="8" s="1"/>
  <c r="B17" i="8"/>
  <c r="B15" i="8"/>
  <c r="B92" i="8" l="1"/>
  <c r="B95" i="8" s="1"/>
  <c r="B30" i="8" s="1"/>
  <c r="B33" i="8" l="1"/>
  <c r="E96" i="7"/>
  <c r="F96" i="7" s="1"/>
  <c r="F95" i="7"/>
  <c r="F94" i="7"/>
  <c r="D90" i="7"/>
  <c r="B84" i="7"/>
  <c r="B86" i="7" s="1"/>
  <c r="B21" i="7" s="1"/>
  <c r="B55" i="7"/>
  <c r="B57" i="7" s="1"/>
  <c r="B69" i="8" l="1"/>
  <c r="B71" i="8"/>
  <c r="B70" i="8"/>
  <c r="F97" i="7"/>
  <c r="G95" i="7"/>
  <c r="A15" i="7" s="1"/>
  <c r="B24" i="7" s="1"/>
  <c r="B62" i="7" l="1"/>
  <c r="B60" i="7"/>
  <c r="B90" i="6" l="1"/>
  <c r="B21" i="6" s="1"/>
  <c r="C60" i="6"/>
  <c r="C58" i="6"/>
  <c r="B58" i="6"/>
  <c r="B60" i="6" s="1"/>
  <c r="B16" i="6"/>
  <c r="B24" i="6" s="1"/>
  <c r="C65" i="6" l="1"/>
  <c r="B65" i="6"/>
  <c r="C64" i="6"/>
  <c r="B64" i="6"/>
  <c r="C63" i="6"/>
  <c r="B63" i="6"/>
  <c r="D95" i="5" l="1"/>
  <c r="A90" i="5"/>
  <c r="B92" i="5" s="1"/>
  <c r="B95" i="5" s="1"/>
  <c r="B29" i="5" s="1"/>
  <c r="B62" i="5"/>
  <c r="B49" i="5"/>
  <c r="B45" i="5"/>
  <c r="B43" i="5"/>
  <c r="D20" i="5"/>
  <c r="B17" i="5"/>
  <c r="D15" i="5"/>
  <c r="B15" i="5"/>
  <c r="B64" i="5" l="1"/>
  <c r="B66" i="5" s="1"/>
  <c r="B20" i="5"/>
  <c r="B32" i="5" s="1"/>
  <c r="B71" i="5"/>
  <c r="B70" i="5"/>
  <c r="B69" i="5"/>
  <c r="B81" i="4" l="1"/>
  <c r="B20" i="4"/>
  <c r="B58" i="4" s="1"/>
  <c r="B56" i="4" l="1"/>
  <c r="B84" i="3" l="1"/>
  <c r="B17" i="3" s="1"/>
  <c r="B53" i="3"/>
  <c r="B55" i="3" s="1"/>
  <c r="B12" i="3"/>
  <c r="B22" i="3" s="1"/>
  <c r="B60" i="3" l="1"/>
  <c r="B59" i="3"/>
  <c r="B58" i="3"/>
  <c r="B92" i="2" l="1"/>
  <c r="B62" i="2"/>
  <c r="B60" i="2"/>
  <c r="B26" i="2"/>
  <c r="B12" i="2"/>
  <c r="B16" i="2" s="1"/>
  <c r="B29" i="2" s="1"/>
  <c r="B67" i="2" l="1"/>
  <c r="B66" i="2"/>
  <c r="B65" i="2"/>
  <c r="B91" i="1" l="1"/>
  <c r="C59" i="1"/>
  <c r="C61" i="1" s="1"/>
  <c r="B22" i="1"/>
  <c r="C66" i="1" s="1"/>
  <c r="C65" i="1" l="1"/>
  <c r="B64" i="1"/>
  <c r="C64" i="1"/>
  <c r="B66" i="1"/>
</calcChain>
</file>

<file path=xl/sharedStrings.xml><?xml version="1.0" encoding="utf-8"?>
<sst xmlns="http://schemas.openxmlformats.org/spreadsheetml/2006/main" count="1004" uniqueCount="244">
  <si>
    <t>Target Company</t>
  </si>
  <si>
    <t>Pexion Limited</t>
  </si>
  <si>
    <t>Currency</t>
  </si>
  <si>
    <t>GBP</t>
  </si>
  <si>
    <t>Display</t>
  </si>
  <si>
    <t>000s</t>
  </si>
  <si>
    <t>Enterprise Value</t>
  </si>
  <si>
    <t>Date Completed:</t>
  </si>
  <si>
    <t>Enterprise value (GBP)</t>
  </si>
  <si>
    <t>Source: privateequitywire.co.uk "RCP acquires Pexion for £34m" dated 03/01/2023; insidermedia.com "Engineering firm acquired in £34m deal" dated 4 /01/2023; pitchbook.com "RDCP buys engineering group Pexion" dated 04/01/2023</t>
  </si>
  <si>
    <t>Percentage acquired:</t>
  </si>
  <si>
    <t>Source: privateequitywire.co.uk "RCP acquires Pexion for £34m" dated 03/01/2023; insidermedia.com "Engineering firm acquired in £34m deal" dated 4 /01/2023</t>
  </si>
  <si>
    <t>Adjustments:</t>
  </si>
  <si>
    <t>EV</t>
  </si>
  <si>
    <t>Normalised EBITDA</t>
  </si>
  <si>
    <t>Reporting Date:</t>
  </si>
  <si>
    <t>Source:</t>
  </si>
  <si>
    <t>privateequitywire.co.uk "RCP acquires Pexion for £34m" dated 03/01/2023</t>
  </si>
  <si>
    <t>Pexion Limited consolidated financial statements for the year ended 31/12/2021</t>
  </si>
  <si>
    <t>(continuing operations)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</si>
  <si>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</si>
  <si>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</si>
  <si>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</si>
  <si>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</si>
  <si>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</si>
  <si>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</si>
  <si>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</si>
  <si>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</si>
  <si>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</si>
  <si>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</si>
  <si>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</si>
  <si>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</si>
  <si>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</si>
  <si>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</si>
  <si>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</si>
  <si>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Impairment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</si>
  <si>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</si>
  <si>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</si>
  <si>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</si>
  <si>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</si>
  <si>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</si>
  <si>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</si>
  <si>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</si>
  <si>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Pexion Limited PSC02 notice dated 22/12/2022</t>
  </si>
  <si>
    <t>insidermedia.com "Engineering firm acquired in £34m deal" dated 4 /01/2023</t>
  </si>
  <si>
    <t>pitchbook.com "RDCP buys engineering group Pexion" dated 04/01/2023</t>
  </si>
  <si>
    <t>00/00/2000</t>
  </si>
  <si>
    <t>Cash and cash Equivalents</t>
  </si>
  <si>
    <t>Debt</t>
  </si>
  <si>
    <t>Lease Liabilities</t>
  </si>
  <si>
    <t>Net debt</t>
  </si>
  <si>
    <t>© 2024 Business Valuation Benchmarks Ltd</t>
  </si>
  <si>
    <t>The Gateway Group Of Companies Holdings Limited (parent of Infrastructure Gateway Limited)</t>
  </si>
  <si>
    <t>Cash consideration (GBP)</t>
  </si>
  <si>
    <t>Source: South Staffordshire plc Annual Report 2023; note 29 Acquisitions; includes £696k reported as consideration as "costs of combination"</t>
  </si>
  <si>
    <t>Source: South Staffordshire plc Annual Report 2023; note 29 Acquisitions</t>
  </si>
  <si>
    <t>Total consideration</t>
  </si>
  <si>
    <t>Implied value</t>
  </si>
  <si>
    <t>Cash acquired</t>
  </si>
  <si>
    <t>Source: Infrastructure Gateway Limited financial statements for the year ended 31/12/2022</t>
  </si>
  <si>
    <t>Infrastructure Gateway Limited financial statements for the year ended 31/12/2022</t>
  </si>
  <si>
    <t>The Gateway Group Of Companies Holdings Limited consolidated financial statements for the period ended 31/12/2022</t>
  </si>
  <si>
    <t>South Staffordshire Plc news release dated 03/02/2023</t>
  </si>
  <si>
    <t>The Gateway Group Of Companies Holdings Limited PSC02 notice dated 06/02/2023</t>
  </si>
  <si>
    <t>South Staffordshire plc Annual Report 2023</t>
  </si>
  <si>
    <t>Torpedo Factory Group Limited</t>
  </si>
  <si>
    <t>Shares consideration (GBP)</t>
  </si>
  <si>
    <t>Source: Aukett Swanke Group plc Interim Results for the six months ended 31/03/2023; note 3 Business Combination; including Shares in Aukett £2809 plus Share Options valued at £130k and additional consideration shares to be issued to the participating option holders valued at £93k</t>
  </si>
  <si>
    <t>Source: Aukett Swanke Group plc Interim Results for the six months ended 31/03/2023; note 3 Business Combination; see below</t>
  </si>
  <si>
    <t>Freehold property</t>
  </si>
  <si>
    <t>Source: Aukett Swanke Group plc Interim Results for the six months ended 31/03/2023; note 3 Business Combination; "being the Old Torpedo Factory building in London";  last revalued in July 2021.</t>
  </si>
  <si>
    <t>Source: Torpedo Factory Group Limited financial statements for the year ended 30/06/2022</t>
  </si>
  <si>
    <t>Exceptional items - Sale of  Shares in Associate</t>
  </si>
  <si>
    <t>Torpedo Factory Group Limited financial statements for the year ended 30/06/2022</t>
  </si>
  <si>
    <t>Aukett Swanke Group plc press release dated 02/03/2023</t>
  </si>
  <si>
    <t>Torpedo Factory Group Limited PSC02 dated 28/03/2023</t>
  </si>
  <si>
    <t>Aukett Swanke Group plc Interim Results for the six months ended 31/03/2023</t>
  </si>
  <si>
    <t>Net cash</t>
  </si>
  <si>
    <t>Source: Aukett Swanke Group plc Interim Results for the six months ended 31/03/2023; note 3 Business Combination</t>
  </si>
  <si>
    <t>Chiltern Timber Supplies Limited</t>
  </si>
  <si>
    <t>Consideration (GBP)</t>
  </si>
  <si>
    <t>Source: Lords Group Trading plc press release dated 03/04/2023</t>
  </si>
  <si>
    <t>Chiltern Timber Supplies Limited financial statements for the year ended 31/03/2022</t>
  </si>
  <si>
    <t>Chiltern Timber Supplies Limited PSC02 notice dated 03/04/2023</t>
  </si>
  <si>
    <t>Lords Group Trading plc press release dated 03/04/2023</t>
  </si>
  <si>
    <t>AC Electrical Services Group Limited</t>
  </si>
  <si>
    <t>SEK</t>
  </si>
  <si>
    <t>SEK/GBP Exchange Rate:</t>
  </si>
  <si>
    <t>Source: www.oanda.com - as at 03/04/2023</t>
  </si>
  <si>
    <t>Source: Storskogen Group AB (publ) Interim Report January-June 2023; note 4 Business combinations - implied cash consideration</t>
  </si>
  <si>
    <t>Deferred consideration (GBP)</t>
  </si>
  <si>
    <t>Source: Storskogen Group AB (publ) Interim Report January-June 2023; note 4 Business combinations; Storskogen Group AB (publ) press release dated 03/04/2023;  issue of two convertibles amounting to a total of approximately GBP 10.4 million, with mandatory conversion to a maximum of 16,561,183 B shares in Storskogen, to the sellers of ACE, that will be delivered on 03/04/2024.</t>
  </si>
  <si>
    <t>Source: Storskogen Group AB (publ) Interim Report January-June 2023; note 4 Business combinations - "purchase price including fair-value of contingent consideration</t>
  </si>
  <si>
    <t>Source: Storskogen Group AB (publ) press release dated 03/04/2023; Storskogen Group AB (publ) Interim Report January-June 2023</t>
  </si>
  <si>
    <t>Source: Storskogen Group AB (publ) Interim Report January-June 2023; note 4 Business combinations</t>
  </si>
  <si>
    <t>Annualised</t>
  </si>
  <si>
    <t xml:space="preserve">Actual </t>
  </si>
  <si>
    <t>(14 months)</t>
  </si>
  <si>
    <t>Source: AC Electrical Services Group Limited consolidated financial statements for the year ended 31/03/2023</t>
  </si>
  <si>
    <t>AC Electrical Services Group Limited consolidated financial statements for the year ended 31/03/2023</t>
  </si>
  <si>
    <t>Storskogen Group AB (publ) press release dated 03/04/2023</t>
  </si>
  <si>
    <t>AC Electrical Services Group Limited PSC02 notice dated 19/04/2023</t>
  </si>
  <si>
    <t>Storskogen Group AB (publ) Interim Report January-June 2023</t>
  </si>
  <si>
    <t>R H Irving Industrials Limited</t>
  </si>
  <si>
    <t>Source: Mitie Group plc press release dated 23/11/2023; note 15 Acquisitions</t>
  </si>
  <si>
    <t>Fair-value of contingent consideration (GBP)</t>
  </si>
  <si>
    <t>RHI Industrials Limited (formerly R H Irving Industrials Limited) financial statements for the year ended 28/02/2023</t>
  </si>
  <si>
    <t>R H Irving Industrials Limited financial statements for the year ended 28/02/2022</t>
  </si>
  <si>
    <t>Other</t>
  </si>
  <si>
    <t>Note: Adjustment to agree to reported EBITDA of £2.4m as per Mitie Group plc press release dated 02/05/2023</t>
  </si>
  <si>
    <t>Mitie Group plc press release dated 02/05/2023</t>
  </si>
  <si>
    <t>R H Irving Industrials Limited PSC02 notice dated 09/05/2023</t>
  </si>
  <si>
    <t>Mitie Group plc press release dated 23/11/2023</t>
  </si>
  <si>
    <t>Troy (UK) Limited</t>
  </si>
  <si>
    <t>Source: Troy (UK) Limited financial consolidated statements for the year ended 31/12/2022; note 33. Events after the end of the reporting period</t>
  </si>
  <si>
    <t>Source: Troy Group Holdings Limited CS01 Confirmation statement dated 20/11/2023; see below</t>
  </si>
  <si>
    <t>Net debt - as at 31/12/2022</t>
  </si>
  <si>
    <t xml:space="preserve">Source: Troy (UK) Limited consolidated financial statements for the year ended 31/12/2022; Operating Performance and Key Performance Indicators p.2 </t>
  </si>
  <si>
    <t>Source: Troy (UK) Limited consolidated financial statements for the year ended 31/12/2022</t>
  </si>
  <si>
    <t>Source: Troy (UK) Limited consolidated financial statements for the year ended 31/12/2022; implied unusual/non-recurring items</t>
  </si>
  <si>
    <t>Troy (UK) Limited financial consolidated statements for the year ended 31/12/2022</t>
  </si>
  <si>
    <t>Troy Group Holdings Limited CS01 Confirmation statement dated 20/11/2023</t>
  </si>
  <si>
    <t>Troy (UK) Limited news release dated 09/06/2023</t>
  </si>
  <si>
    <t>Business Growth Fund Limited news release dated 13/06/2023</t>
  </si>
  <si>
    <t>Details of Shareholders and shareholdings</t>
  </si>
  <si>
    <t>As at 07/06/2023</t>
  </si>
  <si>
    <t>Shareholder</t>
  </si>
  <si>
    <t>No. of Shares</t>
  </si>
  <si>
    <t>% Held</t>
  </si>
  <si>
    <t>Total BGF</t>
  </si>
  <si>
    <t>BGF UKEF 2 Nominees Limited</t>
  </si>
  <si>
    <t>BGF Nominees Limited</t>
  </si>
  <si>
    <t>Other shareholders</t>
  </si>
  <si>
    <t>Total</t>
  </si>
  <si>
    <t>Source: Troy Group Holdings Limited CS01 Confirmation statement dated 20/11/2023</t>
  </si>
  <si>
    <t>Sidey Holdings Limited</t>
  </si>
  <si>
    <t>Source: www.oanda.com - as at 13/07/2023</t>
  </si>
  <si>
    <t>Source: Inwido AB Annual and Sustainability Report 2023; note 5 Acquisitions and disposals of businesses</t>
  </si>
  <si>
    <t xml:space="preserve">Consideration </t>
  </si>
  <si>
    <t>Source: Inwido AB press release dated 13/07/2023; see above</t>
  </si>
  <si>
    <t>Net cash acquired</t>
  </si>
  <si>
    <t>Source: Sidey Holdings Limited consolidated financial statements for the year ended 30/06/2022</t>
  </si>
  <si>
    <t>Release of Negative Goodwill</t>
  </si>
  <si>
    <t>Sidey Holdings Limited consolidated financial statements for the year ended 30/06/2022</t>
  </si>
  <si>
    <t>Inwido AB press release dated 13/07/2023</t>
  </si>
  <si>
    <t>Sidey Holdings Limited PSC02 notice dated 17/07/2023</t>
  </si>
  <si>
    <t>Inwido AB Annual and Sustainability Report 2023</t>
  </si>
  <si>
    <t xml:space="preserve">United Living Holdings Limited
</t>
  </si>
  <si>
    <t>Source: www.bloomberg.com "Buyout Firm Apollo to Buy UK’s United Living Through Impact Fund" dated 30/05/2023; minimum</t>
  </si>
  <si>
    <t>Source: United Living Holdings Limited consolidated financial statements for the year ended 31/03/2022</t>
  </si>
  <si>
    <t>Source: United Living Holdings Limited consolidated financial statements for the year ended 31/03/2022; "Exceptional costs relate to losses on a small number of onerous contracts acquired as part of the acquisition of United Living, legal claims against legacy construction contracts and restructuring costs."</t>
  </si>
  <si>
    <t>United Living Holdings Limited consolidated financial statements for the year ended 31/03/2022</t>
  </si>
  <si>
    <t>news.sky.com "Investment giant Apollo in talks about £300m swoop on United Living" dated 10/05/2023</t>
  </si>
  <si>
    <t>www.bloomberg.com "Buyout Firm Apollo to Buy UK’s United Living Through Impact Fund" dated 30/05/2023</t>
  </si>
  <si>
    <t>Apollo Global Management Inc press release dated 30/05/2023</t>
  </si>
  <si>
    <t>United Living Holdings Limited PSC02 notice dated 18/08/2023</t>
  </si>
  <si>
    <t>Bulb Interiors Limited</t>
  </si>
  <si>
    <t>Source: Unispace Global Limited financial statements for the year ended 31/12/2022</t>
  </si>
  <si>
    <t>Net cash - as at 31/12/2022</t>
  </si>
  <si>
    <t>Source: Bulb Interiors Limited consolidated financial statements for the year ended 31/12/2022</t>
  </si>
  <si>
    <t>Bulb Interiors Limited consolidated financial statements for the year ended 31/12/2022</t>
  </si>
  <si>
    <t>Bulb Interiors Limited PSC02 notice dated 16/08/2023</t>
  </si>
  <si>
    <t>Unispace Global Limited financial statements for the year ended 31/12/2022</t>
  </si>
  <si>
    <t>Unispace Group press release dated 17/08/2023</t>
  </si>
  <si>
    <t>Alloway Holdings Limited</t>
  </si>
  <si>
    <t>Source: Lords Group Trading plc press release dated  01/09/2023; "The Acquisition consideration is net of freehold property disposal of £3.6 million"</t>
  </si>
  <si>
    <t>Source: Lords Group Trading plc press release dated  01/09/2023; "deferred 12 months from entry into the sale and purchase agreement, with £0.25 million payable to the vendor and £0.47 million to HMRC for corporation tax liabilities in Alloway Timber triggered by the transaction."</t>
  </si>
  <si>
    <t>Cash in hand and at bank - as at 31/12/2022</t>
  </si>
  <si>
    <t>Source: Alloway Holdings Limited consolidated financial statements for the year ended 31/12/2022; Putney Builders Merchants Limited financial statements for the year ended 31/12/2022</t>
  </si>
  <si>
    <t>Source: Lords Group Trading plc press release dated  01/09/2023; Existing debt paid down by Lords Group Trading plc on completion</t>
  </si>
  <si>
    <t>Source: Lords Group Trading plc press release dated  01/09/2023</t>
  </si>
  <si>
    <t>Source: Lords Group Trading plc press release dated  01/09/2023; circa</t>
  </si>
  <si>
    <t>Alloway Holdings Limited consolidated financial statements for the year ended 31/12/2022</t>
  </si>
  <si>
    <t>Putney Builders Merchants Limited financial statements for the year ended 31/12/2022</t>
  </si>
  <si>
    <t>Putney Builders Merchants Limited PSC02 notice dated 26/05/2023</t>
  </si>
  <si>
    <t>Lords Group Trading plc press release dated  01/09/2023</t>
  </si>
  <si>
    <t>Alloway Holdings Limited PSC02 notice dated 12/09/2023</t>
  </si>
  <si>
    <t>JCA Head Co Limited (JCA Engineering)</t>
  </si>
  <si>
    <t>Source: JCA head Co Limited consolidated financial statements for the year ended 31/12/2022</t>
  </si>
  <si>
    <t>JCA head Co Limited consolidated financial statements for the year ended 31/12/2022</t>
  </si>
  <si>
    <t>Mitie Group plc press release dated 04/09/2023</t>
  </si>
  <si>
    <t>JCA Head Co Limited PSC02 notice dated 19/09/2023</t>
  </si>
  <si>
    <t>Source: Mitie Group plc press release dated 23/11/2023</t>
  </si>
  <si>
    <t>Group Topek Holdings Limited</t>
  </si>
  <si>
    <t>Source: Brickability Group plc press release dated 28/11/2023; note: 13. Post balance sheet event</t>
  </si>
  <si>
    <t>Source: Brickability Group plc press release dated 28/11/2023; note: 13. Post balance sheet event; see below</t>
  </si>
  <si>
    <t>Brickability Group plc press release dated 11/10/2023</t>
  </si>
  <si>
    <t>Group Topek Holdings Limited consolidated financial statements for the year ended 31/08/2022</t>
  </si>
  <si>
    <t>(Approximate)</t>
  </si>
  <si>
    <t>(Actual)</t>
  </si>
  <si>
    <t>Group Topek Holdings Limited PSC02 notice dated 24/10/2023</t>
  </si>
  <si>
    <t>Brickability Group plc press release dated 28/11/2023</t>
  </si>
  <si>
    <t>AVRS Systems Limited</t>
  </si>
  <si>
    <t>Source: Galliford Try Holdings plc press release dated 09/11/2023; Galliford Try Holdings plc press release dated 06/03/2024; note 19 Business combinations; initial consideration £4.5m; In addition to the initial consideration of £4.5m, an earn out arrangement is in place, whereby the sellers are entitled up to additional £2.5m.</t>
  </si>
  <si>
    <t>Source: Galliford Try Holdings plc press release dated 06/03/2024; note 19 Business combinations</t>
  </si>
  <si>
    <t>Source: Galliford Try Holdings plc press release dated 09/11/2023</t>
  </si>
  <si>
    <t>Profit before tax</t>
  </si>
  <si>
    <t>Estimated Interest Expense</t>
  </si>
  <si>
    <t>Source: AVRS Systems Limited financial statements for the year ended 30/09/2022; www.bankofengland.co.uk/monetary-policy/the-interest-rate-bank-rate; www.business.hsbc.uk/en-gb/interest-rates; see below</t>
  </si>
  <si>
    <t>Source: AVRS Systems Limited financial statements for the year ended 30/09/2022</t>
  </si>
  <si>
    <t>AVRS Systems Limited financial statements for the year ended 30/09/2022</t>
  </si>
  <si>
    <t>AVRS Systems Limited PSC02 notice dated 19/11/2023</t>
  </si>
  <si>
    <t>Galliford Try Holdings plc press release dated 09/11/2023</t>
  </si>
  <si>
    <t>www.bankofengland.co.uk/monetary-policy/the-interest-rate-bank-rate</t>
  </si>
  <si>
    <t>www.business.hsbc.uk/en-gb/interest-rates</t>
  </si>
  <si>
    <t>Galliford Try Holdings plc press release dated 06/03/2024</t>
  </si>
  <si>
    <t>For the Year Ended 30/09/2022</t>
  </si>
  <si>
    <t>Year Ended 30/09/2021</t>
  </si>
  <si>
    <t>Year Ended 30/09/2022</t>
  </si>
  <si>
    <t>Average Balance</t>
  </si>
  <si>
    <t>Interest Rate</t>
  </si>
  <si>
    <t>£000s</t>
  </si>
  <si>
    <t>%</t>
  </si>
  <si>
    <t>Balance of Bank Loans and Overdrafts</t>
  </si>
  <si>
    <t>Source: AVRS Systems Limited financial statements for the year ended 30/09/2022; Note 6 &amp; 7 Creditors</t>
  </si>
  <si>
    <t>Interest Rate as at 05/10/2021</t>
  </si>
  <si>
    <t>Source: www.bankofengland.co.uk/monetary-policy/the-interest-rate-bank-rate; retrieved on 10/01/2024</t>
  </si>
  <si>
    <t>Interest Rate as at 29/09/2022</t>
  </si>
  <si>
    <t>Average Interest Rate for YE 30/09/2022</t>
  </si>
  <si>
    <t>HSBC Lending Margin over BoE Rate</t>
  </si>
  <si>
    <t>Source: www.business.hsbc.uk/en-gb/interest-rates; retrieved on 10/01/2024; Business Overdraft Variable Rate</t>
  </si>
  <si>
    <t>Total Estimated Variable Rate</t>
  </si>
  <si>
    <t>Rock &amp; Alluvium Limited</t>
  </si>
  <si>
    <t>Source: Van Elle Holdings plc press release dated 26/10/2023; on a cash-free and debt-free basis</t>
  </si>
  <si>
    <t>Deferred cash consideration (GBP)</t>
  </si>
  <si>
    <t>Source: Galliford Try Holdings plc press release dated 06/03/2024 - note 21 Disposal of subsidiary; Van Elle Holdings plc press release dated 26/10/2023; subject to completion accounts, payable 12 months from completion</t>
  </si>
  <si>
    <t>Source: Rock &amp; Alluvium Limited financial statements for the year ended 30/06/2023</t>
  </si>
  <si>
    <t>Rock &amp; Alluvium Limited financial statements for the year ended 30/06/2023</t>
  </si>
  <si>
    <t>Van Elle Holdings plc press release dated 26/10/2023</t>
  </si>
  <si>
    <t>Rock &amp; Alluvium Limited PSC02 notice dated 13/12/2023</t>
  </si>
  <si>
    <t>ARP Group Holdings Ltd</t>
  </si>
  <si>
    <t>Source: Alumasc Group plc press release dated 06/02/2024; including a £1.4 million adjustment for working capital; excluding earn-out of £1.5m</t>
  </si>
  <si>
    <t>Source: Alumasc Group plc press release dated 06/02/2024</t>
  </si>
  <si>
    <t>Source: Alumasc Group plc press release dated 25/07/2023, unaudited</t>
  </si>
  <si>
    <t>ARP Group Holdings Ltd financial statements for the year ended 30/06/2023</t>
  </si>
  <si>
    <t>Alumasc Group plc press release dated 25/07/2023</t>
  </si>
  <si>
    <t>ARP Group Holdings Ltd PSC02 notice dated 28/12/2023</t>
  </si>
  <si>
    <t>Alumasc Group plc press release dated 06/02/2024</t>
  </si>
  <si>
    <t>Net Cash</t>
  </si>
  <si>
    <t>Notional Interest Expense</t>
  </si>
  <si>
    <t>Source: Mitie Group plc press release dated 23/11/2023; note 15 Acquisitions; excludes earn-out of up to £10.5 million</t>
  </si>
  <si>
    <t>Non controlling interest (30%)</t>
  </si>
  <si>
    <t>Cash and cash equivalents</t>
  </si>
  <si>
    <t>Source: Lords Group Trading plc press release dated 03/04/2023; on a cash-free and debt-free basis; excludes earn-out of up to £0.475m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</si>
</sst>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dd/mm/yyyy;@"/>
    <numFmt numFmtId="165" formatCode="0.0%"/>
    <numFmt numFmtId="166" formatCode="#,##0.0;[Red]\-#,##0.0"/>
    <numFmt numFmtId="167" formatCode="#,##0.00000;[Red]\-#,##0.00000"/>
    <numFmt numFmtId="168" formatCode="_-[$£-809]* #,##0_-;\-[$£-809]* #,##0_-;_-[$£-809]* &quot;-&quot;??_-;_-@_-"/>
    <numFmt numFmtId="169" formatCode="0.0"/>
    <numFmt numFmtId="170" formatCode="#,##0.00000_);[Red]\(#,##0.00000\)"/>
    <numFmt numFmtId="171" formatCode="_-* #,##0_-;\-* #,##0_-;_-* &quot;-&quot;??_-;_-@_-"/>
    <numFmt numFmtId="172" formatCode="#,##0.0_);[Red]\(#,##0.0\)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65" fontId="0" fillId="0" borderId="0" xfId="2" applyNumberFormat="1" applyFont="1" applyAlignment="1">
      <alignment horizontal="left" vertical="top"/>
    </xf>
    <xf numFmtId="38" fontId="0" fillId="2" borderId="0" xfId="1" applyNumberFormat="1" applyFont="1" applyFill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/>
    </xf>
    <xf numFmtId="0" fontId="7" fillId="0" borderId="3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4" xfId="0" applyBorder="1"/>
    <xf numFmtId="38" fontId="0" fillId="0" borderId="5" xfId="1" applyNumberFormat="1" applyFont="1" applyBorder="1"/>
    <xf numFmtId="38" fontId="0" fillId="0" borderId="4" xfId="1" applyNumberFormat="1" applyFont="1" applyBorder="1"/>
    <xf numFmtId="40" fontId="0" fillId="0" borderId="4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3" xfId="1" applyNumberFormat="1" applyFont="1" applyBorder="1"/>
    <xf numFmtId="14" fontId="2" fillId="0" borderId="3" xfId="0" applyNumberFormat="1" applyFont="1" applyBorder="1" applyAlignment="1">
      <alignment horizontal="center"/>
    </xf>
    <xf numFmtId="0" fontId="0" fillId="2" borderId="7" xfId="0" applyFill="1" applyBorder="1"/>
    <xf numFmtId="166" fontId="2" fillId="2" borderId="6" xfId="1" applyNumberFormat="1" applyFont="1" applyFill="1" applyBorder="1"/>
    <xf numFmtId="166" fontId="2" fillId="2" borderId="8" xfId="1" applyNumberFormat="1" applyFont="1" applyFill="1" applyBorder="1"/>
    <xf numFmtId="166" fontId="2" fillId="2" borderId="6" xfId="1" applyNumberFormat="1" applyFont="1" applyFill="1" applyBorder="1" applyAlignment="1">
      <alignment horizontal="right"/>
    </xf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38" fontId="0" fillId="0" borderId="4" xfId="1" applyNumberFormat="1" applyFont="1" applyBorder="1" applyAlignment="1">
      <alignment vertical="top"/>
    </xf>
    <xf numFmtId="166" fontId="2" fillId="2" borderId="10" xfId="1" applyNumberFormat="1" applyFont="1" applyFill="1" applyBorder="1"/>
    <xf numFmtId="168" fontId="0" fillId="0" borderId="0" xfId="0" applyNumberFormat="1"/>
    <xf numFmtId="17" fontId="0" fillId="0" borderId="0" xfId="0" applyNumberFormat="1"/>
    <xf numFmtId="169" fontId="0" fillId="0" borderId="0" xfId="0" applyNumberFormat="1"/>
    <xf numFmtId="40" fontId="0" fillId="2" borderId="1" xfId="1" applyNumberFormat="1" applyFont="1" applyFill="1" applyBorder="1" applyAlignment="1">
      <alignment vertical="center" wrapText="1"/>
    </xf>
    <xf numFmtId="166" fontId="2" fillId="2" borderId="10" xfId="1" applyNumberFormat="1" applyFont="1" applyFill="1" applyBorder="1" applyAlignment="1">
      <alignment horizontal="right"/>
    </xf>
    <xf numFmtId="170" fontId="0" fillId="0" borderId="0" xfId="1" applyNumberFormat="1" applyFont="1" applyAlignment="1">
      <alignment horizontal="left" vertical="top"/>
    </xf>
    <xf numFmtId="0" fontId="0" fillId="0" borderId="11" xfId="0" applyBorder="1" applyAlignment="1">
      <alignment horizontal="center"/>
    </xf>
    <xf numFmtId="0" fontId="6" fillId="0" borderId="12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166" fontId="2" fillId="0" borderId="0" xfId="1" applyNumberFormat="1" applyFont="1" applyFill="1" applyBorder="1"/>
    <xf numFmtId="164" fontId="0" fillId="0" borderId="3" xfId="0" applyNumberFormat="1" applyBorder="1" applyAlignment="1">
      <alignment horizontal="center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0" xfId="0" applyNumberFormat="1" applyFont="1" applyAlignment="1">
      <alignment horizontal="left" vertical="top" wrapText="1"/>
    </xf>
    <xf numFmtId="165" fontId="0" fillId="0" borderId="0" xfId="0" applyNumberFormat="1" applyAlignment="1">
      <alignment horizontal="left" vertical="top"/>
    </xf>
    <xf numFmtId="38" fontId="2" fillId="0" borderId="0" xfId="1" applyNumberFormat="1" applyFont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0" fillId="0" borderId="13" xfId="0" applyBorder="1"/>
    <xf numFmtId="171" fontId="0" fillId="0" borderId="0" xfId="1" applyNumberFormat="1" applyFont="1" applyBorder="1"/>
    <xf numFmtId="165" fontId="0" fillId="0" borderId="0" xfId="2" applyNumberFormat="1" applyFont="1" applyBorder="1"/>
    <xf numFmtId="0" fontId="0" fillId="0" borderId="14" xfId="0" applyBorder="1"/>
    <xf numFmtId="165" fontId="0" fillId="0" borderId="15" xfId="0" applyNumberFormat="1" applyBorder="1"/>
    <xf numFmtId="0" fontId="2" fillId="0" borderId="16" xfId="0" applyFont="1" applyBorder="1"/>
    <xf numFmtId="171" fontId="2" fillId="0" borderId="17" xfId="1" applyNumberFormat="1" applyFont="1" applyBorder="1"/>
    <xf numFmtId="165" fontId="0" fillId="0" borderId="17" xfId="2" applyNumberFormat="1" applyFont="1" applyBorder="1"/>
    <xf numFmtId="0" fontId="0" fillId="0" borderId="18" xfId="0" applyBorder="1"/>
    <xf numFmtId="0" fontId="0" fillId="0" borderId="19" xfId="0" applyBorder="1"/>
    <xf numFmtId="9" fontId="0" fillId="0" borderId="0" xfId="2" applyFont="1" applyAlignment="1">
      <alignment horizontal="left" vertical="top"/>
    </xf>
    <xf numFmtId="170" fontId="0" fillId="0" borderId="0" xfId="1" applyNumberFormat="1" applyFont="1" applyFill="1" applyAlignment="1">
      <alignment vertical="top"/>
    </xf>
    <xf numFmtId="172" fontId="0" fillId="0" borderId="0" xfId="1" applyNumberFormat="1" applyFont="1" applyFill="1" applyAlignment="1">
      <alignment vertical="top"/>
    </xf>
    <xf numFmtId="0" fontId="0" fillId="0" borderId="3" xfId="0" applyBorder="1" applyAlignment="1">
      <alignment horizontal="center" vertical="top"/>
    </xf>
    <xf numFmtId="0" fontId="0" fillId="0" borderId="3" xfId="0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38" fontId="2" fillId="0" borderId="0" xfId="1" applyNumberFormat="1" applyFont="1" applyFill="1" applyAlignment="1">
      <alignment vertical="top"/>
    </xf>
    <xf numFmtId="165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5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  <xf numFmtId="164" fontId="9" fillId="0" borderId="0" xfId="0" applyNumberFormat="1" applyFont="1" applyAlignment="1">
      <alignment horizont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/>
    <xf numFmtId="0" fontId="12" fillId="0" borderId="0" xfId="0" applyFont="1" applyAlignment="1">
      <alignment horizontal="center"/>
    </xf>
    <xf numFmtId="38" fontId="9" fillId="0" borderId="0" xfId="1" applyNumberFormat="1" applyFont="1" applyFill="1" applyAlignment="1">
      <alignment vertical="top"/>
    </xf>
    <xf numFmtId="38" fontId="9" fillId="2" borderId="0" xfId="1" applyNumberFormat="1" applyFont="1" applyFill="1" applyAlignment="1">
      <alignment vertical="top"/>
    </xf>
    <xf numFmtId="38" fontId="9" fillId="0" borderId="4" xfId="1" applyNumberFormat="1" applyFont="1" applyBorder="1"/>
    <xf numFmtId="38" fontId="13" fillId="2" borderId="1" xfId="1" applyNumberFormat="1" applyFont="1" applyFill="1" applyBorder="1" applyAlignment="1">
      <alignment vertical="top"/>
    </xf>
    <xf numFmtId="38" fontId="9" fillId="0" borderId="0" xfId="1" applyNumberFormat="1" applyFont="1"/>
    <xf numFmtId="14" fontId="13" fillId="0" borderId="0" xfId="0" applyNumberFormat="1" applyFont="1" applyAlignment="1">
      <alignment horizontal="center"/>
    </xf>
    <xf numFmtId="166" fontId="13" fillId="2" borderId="7" xfId="1" applyNumberFormat="1" applyFont="1" applyFill="1" applyBorder="1"/>
    <xf numFmtId="166" fontId="13" fillId="2" borderId="7" xfId="1" applyNumberFormat="1" applyFont="1" applyFill="1" applyBorder="1" applyAlignment="1">
      <alignment horizontal="right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0F967-7604-8A4C-BF9F-ABCA2D1974C9}">
  <sheetPr>
    <pageSetUpPr fitToPage="1"/>
  </sheetPr>
  <dimension ref="A1:J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44929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51" x14ac:dyDescent="0.2">
      <c r="A12" s="14" t="s">
        <v>8</v>
      </c>
      <c r="B12" s="15">
        <v>34000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x14ac:dyDescent="0.2">
      <c r="A14" s="1" t="s">
        <v>10</v>
      </c>
      <c r="B14" s="15"/>
      <c r="C14" s="15"/>
      <c r="D14" s="16"/>
    </row>
    <row r="15" spans="1:4" ht="34" x14ac:dyDescent="0.2">
      <c r="A15" s="17">
        <v>0.75</v>
      </c>
      <c r="B15" s="18"/>
      <c r="C15" s="18"/>
      <c r="D15" s="16" t="s">
        <v>11</v>
      </c>
    </row>
    <row r="16" spans="1:4" x14ac:dyDescent="0.2">
      <c r="A16" s="14"/>
      <c r="B16" s="15"/>
      <c r="C16" s="15"/>
      <c r="D16" s="16"/>
    </row>
    <row r="17" spans="1:4" hidden="1" x14ac:dyDescent="0.2">
      <c r="A17" s="19" t="s">
        <v>12</v>
      </c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hidden="1" x14ac:dyDescent="0.2">
      <c r="A19" s="14"/>
      <c r="B19" s="15"/>
      <c r="C19" s="15"/>
      <c r="D19" s="16"/>
    </row>
    <row r="20" spans="1:4" hidden="1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20" t="s">
        <v>13</v>
      </c>
      <c r="B22" s="21">
        <f>B12-B99</f>
        <v>34000</v>
      </c>
      <c r="C22" s="21"/>
      <c r="D22" s="22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14</v>
      </c>
      <c r="B25" s="7"/>
      <c r="C25" s="7"/>
      <c r="D25" s="23"/>
    </row>
    <row r="26" spans="1:4" ht="17" thickBot="1" x14ac:dyDescent="0.25">
      <c r="A26" s="2" t="s">
        <v>15</v>
      </c>
      <c r="B26" s="3"/>
      <c r="C26" s="3"/>
      <c r="D26" s="24"/>
    </row>
    <row r="27" spans="1:4" x14ac:dyDescent="0.2">
      <c r="A27" s="12">
        <v>44561</v>
      </c>
      <c r="B27" s="25">
        <v>44926</v>
      </c>
      <c r="C27" s="26">
        <v>44561</v>
      </c>
      <c r="D27" s="27"/>
    </row>
    <row r="28" spans="1:4" x14ac:dyDescent="0.2">
      <c r="A28" s="13"/>
      <c r="B28" s="28"/>
      <c r="C28" s="29"/>
      <c r="D28" s="27"/>
    </row>
    <row r="29" spans="1:4" ht="64" customHeight="1" x14ac:dyDescent="0.2">
      <c r="A29" s="30" t="s">
        <v>16</v>
      </c>
      <c r="B29" s="31" t="s">
        <v>17</v>
      </c>
      <c r="C29" s="32" t="s">
        <v>18</v>
      </c>
      <c r="D29" s="27"/>
    </row>
    <row r="30" spans="1:4" ht="30" x14ac:dyDescent="0.2">
      <c r="A30" s="13"/>
      <c r="B30" s="28"/>
      <c r="C30" s="33" t="s">
        <v>19</v>
      </c>
      <c r="D30" s="27"/>
    </row>
    <row r="31" spans="1:4" x14ac:dyDescent="0.2">
      <c r="A31" s="13"/>
      <c r="B31" s="28"/>
      <c r="C31" s="29"/>
      <c r="D31" s="27"/>
    </row>
    <row r="32" spans="1:4" x14ac:dyDescent="0.2">
      <c r="A32" s="13"/>
      <c r="B32" s="28"/>
      <c r="C32" s="29"/>
      <c r="D32" s="27"/>
    </row>
    <row r="33" spans="1:4" x14ac:dyDescent="0.2">
      <c r="A33" s="2" t="s">
        <v>20</v>
      </c>
      <c r="B33" s="34"/>
      <c r="C33" s="27"/>
      <c r="D33" s="27"/>
    </row>
    <row r="34" spans="1:4" x14ac:dyDescent="0.2">
      <c r="A34" s="35"/>
      <c r="B34" s="34"/>
      <c r="C34" s="27"/>
      <c r="D34" s="35"/>
    </row>
    <row r="35" spans="1:4" x14ac:dyDescent="0.2">
      <c r="A35" s="13"/>
      <c r="B35" s="34"/>
      <c r="C35" s="27"/>
      <c r="D35" s="27"/>
    </row>
    <row r="36" spans="1:4" x14ac:dyDescent="0.2">
      <c r="A36" s="14" t="s">
        <v>21</v>
      </c>
      <c r="B36" s="36">
        <v>55000</v>
      </c>
      <c r="C36" s="37">
        <v>41301.841</v>
      </c>
      <c r="D36" s="16"/>
    </row>
    <row r="37" spans="1:4" x14ac:dyDescent="0.2">
      <c r="A37" s="14" t="s">
        <v>22</v>
      </c>
      <c r="B37" s="36"/>
      <c r="C37" s="37"/>
      <c r="D37" s="16"/>
    </row>
    <row r="38" spans="1:4" x14ac:dyDescent="0.2">
      <c r="A38" s="1" t="s">
        <v>23</v>
      </c>
      <c r="B38" s="36"/>
      <c r="C38" s="37">
        <v>369.85700000000003</v>
      </c>
      <c r="D38" s="16"/>
    </row>
    <row r="39" spans="1:4" x14ac:dyDescent="0.2">
      <c r="A39" s="14"/>
      <c r="B39" s="36"/>
      <c r="C39" s="37"/>
      <c r="D39" s="11"/>
    </row>
    <row r="40" spans="1:4" x14ac:dyDescent="0.2">
      <c r="A40" s="1" t="s">
        <v>24</v>
      </c>
      <c r="B40" s="36"/>
      <c r="C40" s="37"/>
      <c r="D40" s="11"/>
    </row>
    <row r="41" spans="1:4" x14ac:dyDescent="0.2">
      <c r="A41" s="14"/>
      <c r="B41" s="36"/>
      <c r="C41" s="37"/>
      <c r="D41" s="11"/>
    </row>
    <row r="42" spans="1:4" x14ac:dyDescent="0.2">
      <c r="A42" s="14" t="s">
        <v>25</v>
      </c>
      <c r="B42" s="36"/>
      <c r="C42" s="37">
        <v>-317.416</v>
      </c>
      <c r="D42" s="16"/>
    </row>
    <row r="43" spans="1:4" x14ac:dyDescent="0.2">
      <c r="A43" s="14" t="s">
        <v>26</v>
      </c>
      <c r="B43" s="36"/>
      <c r="C43" s="37"/>
      <c r="D43" s="11"/>
    </row>
    <row r="44" spans="1:4" x14ac:dyDescent="0.2">
      <c r="A44" s="14"/>
      <c r="B44" s="36"/>
      <c r="C44" s="37"/>
      <c r="D44" s="11"/>
    </row>
    <row r="45" spans="1:4" x14ac:dyDescent="0.2">
      <c r="A45" s="14" t="s">
        <v>27</v>
      </c>
      <c r="B45" s="36"/>
      <c r="C45" s="37"/>
      <c r="D45" s="11"/>
    </row>
    <row r="46" spans="1:4" x14ac:dyDescent="0.2">
      <c r="A46" s="14" t="s">
        <v>28</v>
      </c>
      <c r="B46" s="36"/>
      <c r="C46" s="37"/>
      <c r="D46" s="16"/>
    </row>
    <row r="47" spans="1:4" x14ac:dyDescent="0.2">
      <c r="A47" s="14" t="s">
        <v>29</v>
      </c>
      <c r="B47" s="36"/>
      <c r="C47" s="37"/>
      <c r="D47" s="11"/>
    </row>
    <row r="48" spans="1:4" x14ac:dyDescent="0.2">
      <c r="A48" s="14" t="s">
        <v>30</v>
      </c>
      <c r="B48" s="36"/>
      <c r="C48" s="37">
        <v>564.34</v>
      </c>
      <c r="D48" s="16"/>
    </row>
    <row r="49" spans="1:4" x14ac:dyDescent="0.2">
      <c r="A49" s="14"/>
      <c r="B49" s="36"/>
      <c r="C49" s="37"/>
      <c r="D49" s="11"/>
    </row>
    <row r="50" spans="1:4" x14ac:dyDescent="0.2">
      <c r="A50" s="14" t="s">
        <v>31</v>
      </c>
      <c r="B50" s="36"/>
      <c r="C50" s="37"/>
      <c r="D50" s="16"/>
    </row>
    <row r="51" spans="1:4" x14ac:dyDescent="0.2">
      <c r="A51" s="14" t="s">
        <v>32</v>
      </c>
      <c r="B51" s="36"/>
      <c r="C51" s="37"/>
      <c r="D51" s="11"/>
    </row>
    <row r="52" spans="1:4" x14ac:dyDescent="0.2">
      <c r="A52" s="14" t="s">
        <v>33</v>
      </c>
      <c r="B52" s="36"/>
      <c r="C52" s="37"/>
      <c r="D52" s="16"/>
    </row>
    <row r="53" spans="1:4" x14ac:dyDescent="0.2">
      <c r="A53" s="14" t="s">
        <v>34</v>
      </c>
      <c r="B53" s="36"/>
      <c r="C53" s="37">
        <v>957.54499999999996</v>
      </c>
      <c r="D53" s="16"/>
    </row>
    <row r="54" spans="1:4" x14ac:dyDescent="0.2">
      <c r="A54" s="14"/>
      <c r="B54" s="36"/>
      <c r="C54" s="37"/>
      <c r="D54" s="16"/>
    </row>
    <row r="55" spans="1:4" x14ac:dyDescent="0.2">
      <c r="A55" s="14" t="s">
        <v>35</v>
      </c>
      <c r="B55" s="36"/>
      <c r="C55" s="37">
        <v>1022.631</v>
      </c>
      <c r="D55" s="16"/>
    </row>
    <row r="56" spans="1:4" x14ac:dyDescent="0.2">
      <c r="A56" s="14"/>
      <c r="B56" s="36"/>
      <c r="C56" s="37"/>
      <c r="D56" s="11"/>
    </row>
    <row r="57" spans="1:4" x14ac:dyDescent="0.2">
      <c r="A57" s="14" t="s">
        <v>36</v>
      </c>
      <c r="B57" s="36"/>
      <c r="C57" s="37">
        <v>1786.673</v>
      </c>
      <c r="D57" s="16"/>
    </row>
    <row r="58" spans="1:4" x14ac:dyDescent="0.2">
      <c r="A58" s="14"/>
      <c r="B58" s="36"/>
      <c r="C58" s="37"/>
      <c r="D58" s="11"/>
    </row>
    <row r="59" spans="1:4" x14ac:dyDescent="0.2">
      <c r="A59" s="14" t="s">
        <v>37</v>
      </c>
      <c r="B59" s="36"/>
      <c r="C59" s="37">
        <f>SUM(C42:C57)</f>
        <v>4013.7730000000001</v>
      </c>
      <c r="D59" s="11"/>
    </row>
    <row r="60" spans="1:4" x14ac:dyDescent="0.2">
      <c r="A60" s="38"/>
      <c r="B60" s="39"/>
      <c r="C60" s="40"/>
      <c r="D60" s="41"/>
    </row>
    <row r="61" spans="1:4" x14ac:dyDescent="0.2">
      <c r="A61" s="42" t="s">
        <v>14</v>
      </c>
      <c r="B61" s="43">
        <v>7000</v>
      </c>
      <c r="C61" s="44">
        <f>C38+C59</f>
        <v>4383.63</v>
      </c>
      <c r="D61" s="45"/>
    </row>
    <row r="62" spans="1:4" x14ac:dyDescent="0.2">
      <c r="B62" s="46"/>
      <c r="C62" s="10"/>
      <c r="D62" s="11"/>
    </row>
    <row r="63" spans="1:4" x14ac:dyDescent="0.2">
      <c r="B63" s="47"/>
      <c r="C63" s="3"/>
      <c r="D63" s="10"/>
    </row>
    <row r="64" spans="1:4" x14ac:dyDescent="0.2">
      <c r="A64" s="48" t="s">
        <v>38</v>
      </c>
      <c r="B64" s="49">
        <f>ROUND((B22/B36),1)</f>
        <v>0.6</v>
      </c>
      <c r="C64" s="50">
        <f>ROUND((B22/C36),1)</f>
        <v>0.8</v>
      </c>
      <c r="D64" s="10"/>
    </row>
    <row r="65" spans="1:4" x14ac:dyDescent="0.2">
      <c r="A65" s="48" t="s">
        <v>39</v>
      </c>
      <c r="B65" s="51" t="s">
        <v>40</v>
      </c>
      <c r="C65" s="50">
        <f>ROUND((B22/C38),1)</f>
        <v>91.9</v>
      </c>
      <c r="D65" s="10"/>
    </row>
    <row r="66" spans="1:4" x14ac:dyDescent="0.2">
      <c r="A66" s="48" t="s">
        <v>41</v>
      </c>
      <c r="B66" s="49">
        <f>ROUND((B22/B61),1)</f>
        <v>4.9000000000000004</v>
      </c>
      <c r="C66" s="50">
        <f>ROUND((B22/C61),1)</f>
        <v>7.8</v>
      </c>
      <c r="D66" s="10"/>
    </row>
    <row r="67" spans="1:4" ht="17" thickBot="1" x14ac:dyDescent="0.25">
      <c r="B67" s="52"/>
    </row>
    <row r="69" spans="1:4" x14ac:dyDescent="0.2">
      <c r="A69" s="7" t="s">
        <v>42</v>
      </c>
      <c r="B69" s="8"/>
      <c r="C69" s="8"/>
      <c r="D69" s="9"/>
    </row>
    <row r="70" spans="1:4" x14ac:dyDescent="0.2">
      <c r="D70" s="10"/>
    </row>
    <row r="71" spans="1:4" x14ac:dyDescent="0.2">
      <c r="A71" s="14" t="s">
        <v>18</v>
      </c>
    </row>
    <row r="72" spans="1:4" x14ac:dyDescent="0.2">
      <c r="A72" s="14" t="s">
        <v>43</v>
      </c>
    </row>
    <row r="73" spans="1:4" x14ac:dyDescent="0.2">
      <c r="A73" t="s">
        <v>17</v>
      </c>
    </row>
    <row r="74" spans="1:4" x14ac:dyDescent="0.2">
      <c r="A74" t="s">
        <v>44</v>
      </c>
    </row>
    <row r="75" spans="1:4" x14ac:dyDescent="0.2">
      <c r="A75" t="s">
        <v>45</v>
      </c>
    </row>
    <row r="76" spans="1:4" x14ac:dyDescent="0.2">
      <c r="D76" s="11"/>
    </row>
    <row r="77" spans="1:4" x14ac:dyDescent="0.2">
      <c r="A77" s="53"/>
      <c r="B77" s="53"/>
      <c r="C77" s="53"/>
      <c r="D77" s="9"/>
    </row>
    <row r="78" spans="1:4" x14ac:dyDescent="0.2">
      <c r="D78" s="54"/>
    </row>
    <row r="79" spans="1:4" x14ac:dyDescent="0.2">
      <c r="D79" s="54"/>
    </row>
    <row r="80" spans="1:4" hidden="1" x14ac:dyDescent="0.2">
      <c r="B80" s="3" t="s">
        <v>3</v>
      </c>
      <c r="C80" s="3"/>
    </row>
    <row r="81" spans="1:4" hidden="1" x14ac:dyDescent="0.2">
      <c r="B81" s="3"/>
      <c r="C81" s="3"/>
    </row>
    <row r="82" spans="1:4" hidden="1" x14ac:dyDescent="0.2">
      <c r="B82" s="5" t="s">
        <v>5</v>
      </c>
      <c r="C82" s="5"/>
    </row>
    <row r="83" spans="1:4" hidden="1" x14ac:dyDescent="0.2">
      <c r="B83" s="5"/>
      <c r="C83" s="5"/>
    </row>
    <row r="84" spans="1:4" hidden="1" x14ac:dyDescent="0.2">
      <c r="B84" s="55" t="s">
        <v>46</v>
      </c>
      <c r="C84" s="55"/>
    </row>
    <row r="85" spans="1:4" hidden="1" x14ac:dyDescent="0.2">
      <c r="A85" s="2" t="s">
        <v>20</v>
      </c>
      <c r="B85" s="5"/>
      <c r="C85" s="5"/>
    </row>
    <row r="86" spans="1:4" hidden="1" x14ac:dyDescent="0.2">
      <c r="A86" s="56"/>
      <c r="B86" s="5"/>
      <c r="C86" s="5"/>
    </row>
    <row r="87" spans="1:4" hidden="1" x14ac:dyDescent="0.2"/>
    <row r="88" spans="1:4" ht="17" hidden="1" x14ac:dyDescent="0.2">
      <c r="A88" s="14" t="s">
        <v>47</v>
      </c>
      <c r="B88" s="15">
        <v>0</v>
      </c>
      <c r="C88" s="15"/>
      <c r="D88" s="16" t="s">
        <v>16</v>
      </c>
    </row>
    <row r="89" spans="1:4" hidden="1" x14ac:dyDescent="0.2">
      <c r="A89" s="14" t="s">
        <v>48</v>
      </c>
      <c r="B89" s="15"/>
      <c r="C89" s="15"/>
      <c r="D89" s="16"/>
    </row>
    <row r="90" spans="1:4" hidden="1" x14ac:dyDescent="0.2">
      <c r="A90" t="s">
        <v>49</v>
      </c>
      <c r="B90" s="40"/>
      <c r="C90" s="57"/>
      <c r="D90" s="16"/>
    </row>
    <row r="91" spans="1:4" hidden="1" x14ac:dyDescent="0.2">
      <c r="A91" s="2" t="s">
        <v>50</v>
      </c>
      <c r="B91" s="58">
        <f>SUM(B88:B90)</f>
        <v>0</v>
      </c>
      <c r="C91" s="58"/>
    </row>
    <row r="94" spans="1:4" x14ac:dyDescent="0.2">
      <c r="A94" s="59" t="s">
        <v>51</v>
      </c>
    </row>
    <row r="98" spans="6:10" x14ac:dyDescent="0.2">
      <c r="F98" s="16"/>
      <c r="G98" s="16"/>
      <c r="H98" s="16"/>
      <c r="I98" s="16"/>
      <c r="J98" s="16"/>
    </row>
  </sheetData>
  <sheetProtection algorithmName="SHA-512" hashValue="Qf1Na3wBfUVf27/I34iYwiXKSLfTtDqrvdojSOhbDbdZxN/rrf2i9ALaFOmCwXjqIZLjmdksWDlL9YPr8inljQ==" saltValue="/MPHISDgDd/byDo2dxbd4Q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A07A4-E535-334A-9224-D40FAFF25152}">
  <sheetPr>
    <pageSetUpPr fitToPage="1"/>
  </sheetPr>
  <dimension ref="A1:I89"/>
  <sheetViews>
    <sheetView topLeftCell="A47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156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45153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80</v>
      </c>
      <c r="B12" s="15">
        <v>6700</v>
      </c>
      <c r="C12" s="16" t="s">
        <v>157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9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t="34" hidden="1" x14ac:dyDescent="0.2">
      <c r="A17" s="14" t="s">
        <v>158</v>
      </c>
      <c r="B17" s="15">
        <f>-B82</f>
        <v>0</v>
      </c>
      <c r="C17" s="16" t="s">
        <v>159</v>
      </c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B12-B82</f>
        <v>6700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44926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34" x14ac:dyDescent="0.2">
      <c r="A30" s="14" t="s">
        <v>21</v>
      </c>
      <c r="B30" s="37">
        <v>27346.683000000001</v>
      </c>
      <c r="C30" s="16" t="s">
        <v>159</v>
      </c>
    </row>
    <row r="31" spans="1:3" x14ac:dyDescent="0.2">
      <c r="A31" s="14" t="s">
        <v>22</v>
      </c>
      <c r="B31" s="37"/>
      <c r="C31" s="16"/>
    </row>
    <row r="32" spans="1:3" ht="34" x14ac:dyDescent="0.2">
      <c r="A32" s="1" t="s">
        <v>23</v>
      </c>
      <c r="B32" s="37">
        <v>2482.337</v>
      </c>
      <c r="C32" s="16" t="s">
        <v>159</v>
      </c>
    </row>
    <row r="33" spans="1:3" x14ac:dyDescent="0.2">
      <c r="A33" s="14"/>
      <c r="B33" s="37"/>
      <c r="C33" s="11"/>
    </row>
    <row r="34" spans="1:3" x14ac:dyDescent="0.2">
      <c r="A34" s="1" t="s">
        <v>24</v>
      </c>
      <c r="B34" s="37"/>
      <c r="C34" s="11"/>
    </row>
    <row r="35" spans="1:3" x14ac:dyDescent="0.2">
      <c r="A35" s="14"/>
      <c r="B35" s="37"/>
      <c r="C35" s="11"/>
    </row>
    <row r="36" spans="1:3" x14ac:dyDescent="0.2">
      <c r="A36" s="14" t="s">
        <v>25</v>
      </c>
      <c r="B36" s="37"/>
      <c r="C36" s="16"/>
    </row>
    <row r="37" spans="1:3" ht="34" x14ac:dyDescent="0.2">
      <c r="A37" s="14" t="s">
        <v>26</v>
      </c>
      <c r="B37" s="37">
        <v>2.6669999999999998</v>
      </c>
      <c r="C37" s="16" t="s">
        <v>159</v>
      </c>
    </row>
    <row r="38" spans="1:3" x14ac:dyDescent="0.2">
      <c r="A38" s="14"/>
      <c r="B38" s="37"/>
      <c r="C38" s="11"/>
    </row>
    <row r="39" spans="1:3" x14ac:dyDescent="0.2">
      <c r="A39" s="14" t="s">
        <v>27</v>
      </c>
      <c r="B39" s="37"/>
      <c r="C39" s="11"/>
    </row>
    <row r="40" spans="1:3" x14ac:dyDescent="0.2">
      <c r="A40" s="14" t="s">
        <v>28</v>
      </c>
      <c r="B40" s="37"/>
      <c r="C40" s="16"/>
    </row>
    <row r="41" spans="1:3" x14ac:dyDescent="0.2">
      <c r="A41" s="14" t="s">
        <v>29</v>
      </c>
      <c r="B41" s="37"/>
      <c r="C41" s="11"/>
    </row>
    <row r="42" spans="1:3" x14ac:dyDescent="0.2">
      <c r="A42" s="14" t="s">
        <v>30</v>
      </c>
      <c r="B42" s="37"/>
      <c r="C42" s="11"/>
    </row>
    <row r="43" spans="1:3" x14ac:dyDescent="0.2">
      <c r="A43" s="14"/>
      <c r="B43" s="37"/>
      <c r="C43" s="11"/>
    </row>
    <row r="44" spans="1:3" x14ac:dyDescent="0.2">
      <c r="A44" s="14" t="s">
        <v>31</v>
      </c>
      <c r="B44" s="37"/>
      <c r="C44" s="16"/>
    </row>
    <row r="45" spans="1:3" x14ac:dyDescent="0.2">
      <c r="A45" s="14" t="s">
        <v>32</v>
      </c>
      <c r="B45" s="37"/>
      <c r="C45" s="11"/>
    </row>
    <row r="46" spans="1:3" x14ac:dyDescent="0.2">
      <c r="A46" s="14" t="s">
        <v>33</v>
      </c>
      <c r="B46" s="37"/>
      <c r="C46" s="16"/>
    </row>
    <row r="47" spans="1:3" ht="34" x14ac:dyDescent="0.2">
      <c r="A47" s="14" t="s">
        <v>34</v>
      </c>
      <c r="B47" s="37">
        <v>1.615</v>
      </c>
      <c r="C47" s="16" t="s">
        <v>159</v>
      </c>
    </row>
    <row r="48" spans="1:3" x14ac:dyDescent="0.2">
      <c r="A48" s="14"/>
      <c r="B48" s="37"/>
      <c r="C48" s="11"/>
    </row>
    <row r="49" spans="1:3" ht="34" x14ac:dyDescent="0.2">
      <c r="A49" s="14" t="s">
        <v>36</v>
      </c>
      <c r="B49" s="37">
        <v>6.6539999999999999</v>
      </c>
      <c r="C49" s="16" t="s">
        <v>159</v>
      </c>
    </row>
    <row r="50" spans="1:3" x14ac:dyDescent="0.2">
      <c r="A50" s="14"/>
      <c r="B50" s="37"/>
      <c r="C50" s="11"/>
    </row>
    <row r="51" spans="1:3" x14ac:dyDescent="0.2">
      <c r="A51" s="14" t="s">
        <v>37</v>
      </c>
      <c r="B51" s="37">
        <f>SUM(B36:B49)</f>
        <v>10.936</v>
      </c>
      <c r="C51" s="11"/>
    </row>
    <row r="52" spans="1:3" x14ac:dyDescent="0.2">
      <c r="A52" s="38"/>
      <c r="B52" s="40"/>
      <c r="C52" s="41"/>
    </row>
    <row r="53" spans="1:3" x14ac:dyDescent="0.2">
      <c r="A53" s="42" t="s">
        <v>14</v>
      </c>
      <c r="B53" s="44">
        <f>B32+B51</f>
        <v>2493.2730000000001</v>
      </c>
      <c r="C53" s="45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38</v>
      </c>
      <c r="B56" s="61">
        <f>ROUND((B20/B30),1)</f>
        <v>0.2</v>
      </c>
      <c r="C56" s="10"/>
    </row>
    <row r="57" spans="1:3" x14ac:dyDescent="0.2">
      <c r="A57" s="48" t="s">
        <v>39</v>
      </c>
      <c r="B57" s="61">
        <f>ROUND((B20/B32),1)</f>
        <v>2.7</v>
      </c>
      <c r="C57" s="10"/>
    </row>
    <row r="58" spans="1:3" x14ac:dyDescent="0.2">
      <c r="A58" s="48" t="s">
        <v>41</v>
      </c>
      <c r="B58" s="61">
        <f>ROUND((B20/B53),1)</f>
        <v>2.7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4" t="s">
        <v>160</v>
      </c>
    </row>
    <row r="64" spans="1:3" x14ac:dyDescent="0.2">
      <c r="A64" s="14" t="s">
        <v>161</v>
      </c>
    </row>
    <row r="65" spans="1:3" x14ac:dyDescent="0.2">
      <c r="A65" t="s">
        <v>162</v>
      </c>
    </row>
    <row r="66" spans="1:3" x14ac:dyDescent="0.2">
      <c r="A66" t="s">
        <v>163</v>
      </c>
      <c r="C66" s="11"/>
    </row>
    <row r="67" spans="1:3" x14ac:dyDescent="0.2">
      <c r="C67" s="11"/>
    </row>
    <row r="68" spans="1:3" x14ac:dyDescent="0.2">
      <c r="A68" s="53"/>
      <c r="B68" s="53"/>
      <c r="C68" s="9"/>
    </row>
    <row r="69" spans="1:3" x14ac:dyDescent="0.2">
      <c r="C69" s="54"/>
    </row>
    <row r="70" spans="1:3" x14ac:dyDescent="0.2">
      <c r="C70" s="54"/>
    </row>
    <row r="71" spans="1:3" hidden="1" x14ac:dyDescent="0.2">
      <c r="B71" s="3" t="s">
        <v>3</v>
      </c>
    </row>
    <row r="72" spans="1:3" hidden="1" x14ac:dyDescent="0.2">
      <c r="B72" s="3"/>
    </row>
    <row r="73" spans="1:3" hidden="1" x14ac:dyDescent="0.2">
      <c r="B73" s="5" t="s">
        <v>5</v>
      </c>
    </row>
    <row r="74" spans="1:3" hidden="1" x14ac:dyDescent="0.2">
      <c r="B74" s="5"/>
    </row>
    <row r="75" spans="1:3" hidden="1" x14ac:dyDescent="0.2">
      <c r="B75" s="55">
        <v>44926</v>
      </c>
    </row>
    <row r="76" spans="1:3" hidden="1" x14ac:dyDescent="0.2">
      <c r="A76" s="2" t="s">
        <v>20</v>
      </c>
      <c r="B76" s="5"/>
    </row>
    <row r="77" spans="1:3" hidden="1" x14ac:dyDescent="0.2">
      <c r="A77" s="56"/>
      <c r="B77" s="5"/>
    </row>
    <row r="78" spans="1:3" hidden="1" x14ac:dyDescent="0.2"/>
    <row r="79" spans="1:3" ht="34" hidden="1" x14ac:dyDescent="0.2">
      <c r="A79" s="14" t="s">
        <v>47</v>
      </c>
      <c r="B79" s="15">
        <v>0</v>
      </c>
      <c r="C79" s="16" t="s">
        <v>159</v>
      </c>
    </row>
    <row r="80" spans="1:3" ht="34" hidden="1" x14ac:dyDescent="0.2">
      <c r="A80" s="14" t="s">
        <v>48</v>
      </c>
      <c r="B80" s="15">
        <v>0</v>
      </c>
      <c r="C80" s="16" t="s">
        <v>159</v>
      </c>
    </row>
    <row r="81" spans="1:9" hidden="1" x14ac:dyDescent="0.2">
      <c r="A81" t="s">
        <v>49</v>
      </c>
      <c r="B81" s="40"/>
      <c r="C81" s="16"/>
    </row>
    <row r="82" spans="1:9" hidden="1" x14ac:dyDescent="0.2">
      <c r="A82" s="2" t="s">
        <v>77</v>
      </c>
      <c r="B82" s="58">
        <f>SUM(B79:B81)</f>
        <v>0</v>
      </c>
    </row>
    <row r="85" spans="1:9" x14ac:dyDescent="0.2">
      <c r="A85" s="59" t="s">
        <v>51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F7/CYk1heXw6Sy+I4ptQIF6nogr8lr8nDvTr4vgvfqwILWNUyB1uN3cqPtN/Dg8/RbPZnru1yMc/U7fYZGIUVQ==" saltValue="WKGY2/6D4f6/mpE1ayDNw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F4B61-8780-6B4B-9E9B-108418089CAD}">
  <sheetPr>
    <pageSetUpPr fitToPage="1"/>
  </sheetPr>
  <dimension ref="A1:I99"/>
  <sheetViews>
    <sheetView topLeftCell="A40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164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45170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80</v>
      </c>
      <c r="B12" s="15">
        <v>1530</v>
      </c>
      <c r="C12" s="16" t="s">
        <v>165</v>
      </c>
    </row>
    <row r="13" spans="1:3" x14ac:dyDescent="0.2">
      <c r="A13" s="14"/>
      <c r="B13" s="15"/>
      <c r="C13" s="16"/>
    </row>
    <row r="14" spans="1:3" ht="68" x14ac:dyDescent="0.2">
      <c r="A14" s="14" t="s">
        <v>90</v>
      </c>
      <c r="B14" s="60">
        <v>720</v>
      </c>
      <c r="C14" s="16" t="s">
        <v>166</v>
      </c>
    </row>
    <row r="15" spans="1:3" x14ac:dyDescent="0.2">
      <c r="A15" s="14"/>
      <c r="B15" s="15"/>
      <c r="C15" s="16"/>
    </row>
    <row r="16" spans="1:3" x14ac:dyDescent="0.2">
      <c r="A16" s="1" t="s">
        <v>56</v>
      </c>
      <c r="B16" s="15">
        <f>SUM(B12:B14)</f>
        <v>2250</v>
      </c>
      <c r="C16" s="16"/>
    </row>
    <row r="17" spans="1:3" x14ac:dyDescent="0.2">
      <c r="A17" s="1"/>
      <c r="B17" s="15"/>
      <c r="C17" s="16"/>
    </row>
    <row r="18" spans="1:3" x14ac:dyDescent="0.2">
      <c r="A18" s="14"/>
      <c r="B18" s="15"/>
      <c r="C18" s="16"/>
    </row>
    <row r="19" spans="1:3" x14ac:dyDescent="0.2">
      <c r="A19" s="19" t="s">
        <v>12</v>
      </c>
      <c r="B19" s="15"/>
      <c r="C19" s="16"/>
    </row>
    <row r="20" spans="1:3" x14ac:dyDescent="0.2">
      <c r="A20" s="14"/>
      <c r="B20" s="15"/>
      <c r="C20" s="16"/>
    </row>
    <row r="21" spans="1:3" ht="51" x14ac:dyDescent="0.2">
      <c r="A21" s="14" t="s">
        <v>167</v>
      </c>
      <c r="B21" s="15">
        <f>-B88</f>
        <v>-183.62200000000001</v>
      </c>
      <c r="C21" s="16" t="s">
        <v>168</v>
      </c>
    </row>
    <row r="22" spans="1:3" ht="34" x14ac:dyDescent="0.2">
      <c r="A22" s="14" t="s">
        <v>48</v>
      </c>
      <c r="B22" s="15">
        <v>1050</v>
      </c>
      <c r="C22" s="16" t="s">
        <v>169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13</v>
      </c>
      <c r="B25" s="21">
        <f>B16-B88+B22</f>
        <v>3116.3780000000002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14</v>
      </c>
      <c r="B28" s="7"/>
      <c r="C28" s="23"/>
    </row>
    <row r="29" spans="1:3" x14ac:dyDescent="0.2">
      <c r="A29" s="2" t="s">
        <v>15</v>
      </c>
      <c r="B29" s="3"/>
      <c r="C29" s="24"/>
    </row>
    <row r="30" spans="1:3" x14ac:dyDescent="0.2">
      <c r="A30" s="12">
        <v>44926</v>
      </c>
      <c r="B30" s="27"/>
      <c r="C30" s="27"/>
    </row>
    <row r="31" spans="1:3" x14ac:dyDescent="0.2">
      <c r="A31" s="13"/>
      <c r="B31" s="29"/>
      <c r="C31" s="27"/>
    </row>
    <row r="32" spans="1:3" x14ac:dyDescent="0.2">
      <c r="A32" s="2" t="s">
        <v>20</v>
      </c>
      <c r="B32" s="27"/>
      <c r="C32" s="27"/>
    </row>
    <row r="33" spans="1:3" x14ac:dyDescent="0.2">
      <c r="A33" s="35"/>
      <c r="B33" s="27"/>
      <c r="C33" s="35"/>
    </row>
    <row r="34" spans="1:3" x14ac:dyDescent="0.2">
      <c r="A34" s="13"/>
      <c r="B34" s="27"/>
      <c r="C34" s="27"/>
    </row>
    <row r="35" spans="1:3" ht="17" x14ac:dyDescent="0.2">
      <c r="A35" s="14" t="s">
        <v>21</v>
      </c>
      <c r="B35" s="37">
        <v>15900</v>
      </c>
      <c r="C35" s="16" t="s">
        <v>170</v>
      </c>
    </row>
    <row r="36" spans="1:3" x14ac:dyDescent="0.2">
      <c r="A36" s="14" t="s">
        <v>22</v>
      </c>
      <c r="B36" s="18"/>
      <c r="C36" s="16"/>
    </row>
    <row r="37" spans="1:3" x14ac:dyDescent="0.2">
      <c r="A37" s="1" t="s">
        <v>23</v>
      </c>
      <c r="B37" s="18"/>
      <c r="C37" s="16"/>
    </row>
    <row r="38" spans="1:3" x14ac:dyDescent="0.2">
      <c r="A38" s="14"/>
      <c r="B38" s="18"/>
      <c r="C38" s="11"/>
    </row>
    <row r="39" spans="1:3" x14ac:dyDescent="0.2">
      <c r="A39" s="1" t="s">
        <v>24</v>
      </c>
      <c r="B39" s="18"/>
      <c r="C39" s="11"/>
    </row>
    <row r="40" spans="1:3" x14ac:dyDescent="0.2">
      <c r="A40" s="14"/>
      <c r="B40" s="18"/>
      <c r="C40" s="11"/>
    </row>
    <row r="41" spans="1:3" x14ac:dyDescent="0.2">
      <c r="A41" s="14" t="s">
        <v>25</v>
      </c>
      <c r="B41" s="18"/>
      <c r="C41" s="16"/>
    </row>
    <row r="42" spans="1:3" x14ac:dyDescent="0.2">
      <c r="A42" s="14" t="s">
        <v>26</v>
      </c>
      <c r="B42" s="18"/>
      <c r="C42" s="11"/>
    </row>
    <row r="43" spans="1:3" x14ac:dyDescent="0.2">
      <c r="A43" s="14"/>
      <c r="B43" s="18"/>
      <c r="C43" s="11"/>
    </row>
    <row r="44" spans="1:3" x14ac:dyDescent="0.2">
      <c r="A44" s="14" t="s">
        <v>27</v>
      </c>
      <c r="B44" s="18"/>
      <c r="C44" s="11"/>
    </row>
    <row r="45" spans="1:3" x14ac:dyDescent="0.2">
      <c r="A45" s="14" t="s">
        <v>28</v>
      </c>
      <c r="B45" s="18"/>
      <c r="C45" s="16"/>
    </row>
    <row r="46" spans="1:3" x14ac:dyDescent="0.2">
      <c r="A46" s="14" t="s">
        <v>29</v>
      </c>
      <c r="B46" s="18"/>
      <c r="C46" s="11"/>
    </row>
    <row r="47" spans="1:3" x14ac:dyDescent="0.2">
      <c r="A47" s="14" t="s">
        <v>30</v>
      </c>
      <c r="B47" s="18"/>
      <c r="C47" s="11"/>
    </row>
    <row r="48" spans="1:3" x14ac:dyDescent="0.2">
      <c r="A48" s="14"/>
      <c r="B48" s="18"/>
      <c r="C48" s="11"/>
    </row>
    <row r="49" spans="1:3" x14ac:dyDescent="0.2">
      <c r="A49" s="14" t="s">
        <v>31</v>
      </c>
      <c r="B49" s="18"/>
      <c r="C49" s="16"/>
    </row>
    <row r="50" spans="1:3" x14ac:dyDescent="0.2">
      <c r="A50" s="14" t="s">
        <v>32</v>
      </c>
      <c r="B50" s="18"/>
      <c r="C50" s="11"/>
    </row>
    <row r="51" spans="1:3" x14ac:dyDescent="0.2">
      <c r="A51" s="14" t="s">
        <v>33</v>
      </c>
      <c r="B51" s="18"/>
      <c r="C51" s="16"/>
    </row>
    <row r="52" spans="1:3" x14ac:dyDescent="0.2">
      <c r="A52" s="14" t="s">
        <v>34</v>
      </c>
      <c r="B52" s="18"/>
      <c r="C52" s="16"/>
    </row>
    <row r="53" spans="1:3" x14ac:dyDescent="0.2">
      <c r="A53" s="14"/>
      <c r="B53" s="18"/>
      <c r="C53" s="11"/>
    </row>
    <row r="54" spans="1:3" x14ac:dyDescent="0.2">
      <c r="A54" s="14" t="s">
        <v>36</v>
      </c>
      <c r="B54" s="18"/>
      <c r="C54" s="16"/>
    </row>
    <row r="55" spans="1:3" x14ac:dyDescent="0.2">
      <c r="A55" s="14"/>
      <c r="B55" s="18"/>
      <c r="C55" s="11"/>
    </row>
    <row r="56" spans="1:3" x14ac:dyDescent="0.2">
      <c r="A56" s="14" t="s">
        <v>37</v>
      </c>
      <c r="B56" s="18"/>
      <c r="C56" s="11"/>
    </row>
    <row r="57" spans="1:3" x14ac:dyDescent="0.2">
      <c r="A57" s="38"/>
      <c r="B57" s="40"/>
      <c r="C57" s="41"/>
    </row>
    <row r="58" spans="1:3" ht="17" x14ac:dyDescent="0.2">
      <c r="A58" s="42" t="s">
        <v>14</v>
      </c>
      <c r="B58" s="44">
        <v>-1000</v>
      </c>
      <c r="C58" s="65" t="s">
        <v>171</v>
      </c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48" t="s">
        <v>38</v>
      </c>
      <c r="B61" s="61">
        <f>ROUND((B25/B35),1)</f>
        <v>0.2</v>
      </c>
      <c r="C61" s="10"/>
    </row>
    <row r="62" spans="1:3" x14ac:dyDescent="0.2">
      <c r="A62" s="48" t="s">
        <v>39</v>
      </c>
      <c r="B62" s="66" t="s">
        <v>40</v>
      </c>
      <c r="C62" s="10"/>
    </row>
    <row r="63" spans="1:3" x14ac:dyDescent="0.2">
      <c r="A63" s="48" t="s">
        <v>41</v>
      </c>
      <c r="B63" s="66" t="s">
        <v>40</v>
      </c>
      <c r="C63" s="10"/>
    </row>
    <row r="66" spans="1:3" x14ac:dyDescent="0.2">
      <c r="A66" s="7" t="s">
        <v>42</v>
      </c>
      <c r="B66" s="8"/>
      <c r="C66" s="9"/>
    </row>
    <row r="67" spans="1:3" x14ac:dyDescent="0.2">
      <c r="C67" s="10"/>
    </row>
    <row r="68" spans="1:3" x14ac:dyDescent="0.2">
      <c r="A68" s="14" t="s">
        <v>172</v>
      </c>
    </row>
    <row r="69" spans="1:3" x14ac:dyDescent="0.2">
      <c r="A69" s="14" t="s">
        <v>173</v>
      </c>
    </row>
    <row r="70" spans="1:3" x14ac:dyDescent="0.2">
      <c r="A70" s="14" t="s">
        <v>174</v>
      </c>
    </row>
    <row r="71" spans="1:3" x14ac:dyDescent="0.2">
      <c r="A71" s="14" t="s">
        <v>175</v>
      </c>
    </row>
    <row r="72" spans="1:3" x14ac:dyDescent="0.2">
      <c r="A72" t="s">
        <v>176</v>
      </c>
    </row>
    <row r="73" spans="1:3" x14ac:dyDescent="0.2">
      <c r="C73" s="11"/>
    </row>
    <row r="74" spans="1:3" x14ac:dyDescent="0.2">
      <c r="A74" s="53"/>
      <c r="B74" s="53"/>
      <c r="C74" s="9"/>
    </row>
    <row r="75" spans="1:3" x14ac:dyDescent="0.2">
      <c r="C75" s="54"/>
    </row>
    <row r="76" spans="1:3" x14ac:dyDescent="0.2">
      <c r="C76" s="54"/>
    </row>
    <row r="77" spans="1:3" x14ac:dyDescent="0.2">
      <c r="B77" s="3" t="s">
        <v>3</v>
      </c>
    </row>
    <row r="78" spans="1:3" x14ac:dyDescent="0.2">
      <c r="B78" s="3"/>
    </row>
    <row r="79" spans="1:3" x14ac:dyDescent="0.2">
      <c r="B79" s="5" t="s">
        <v>5</v>
      </c>
    </row>
    <row r="80" spans="1:3" x14ac:dyDescent="0.2">
      <c r="B80" s="5"/>
    </row>
    <row r="81" spans="1:9" x14ac:dyDescent="0.2">
      <c r="B81" s="55">
        <v>45291</v>
      </c>
    </row>
    <row r="82" spans="1:9" x14ac:dyDescent="0.2">
      <c r="A82" s="2" t="s">
        <v>20</v>
      </c>
      <c r="B82" s="5"/>
    </row>
    <row r="83" spans="1:9" x14ac:dyDescent="0.2">
      <c r="A83" s="56"/>
      <c r="B83" s="5"/>
    </row>
    <row r="85" spans="1:9" ht="51" x14ac:dyDescent="0.2">
      <c r="A85" s="14" t="s">
        <v>47</v>
      </c>
      <c r="B85" s="15">
        <f>104.028+79.594</f>
        <v>183.62200000000001</v>
      </c>
      <c r="C85" s="16" t="s">
        <v>168</v>
      </c>
    </row>
    <row r="86" spans="1:9" x14ac:dyDescent="0.2">
      <c r="A86" s="14" t="s">
        <v>48</v>
      </c>
      <c r="B86" s="15"/>
      <c r="C86" s="16"/>
    </row>
    <row r="87" spans="1:9" x14ac:dyDescent="0.2">
      <c r="A87" t="s">
        <v>49</v>
      </c>
      <c r="B87" s="40"/>
      <c r="C87" s="16"/>
    </row>
    <row r="88" spans="1:9" x14ac:dyDescent="0.2">
      <c r="A88" s="1" t="s">
        <v>47</v>
      </c>
      <c r="B88" s="58">
        <f>SUM(B85:B87)</f>
        <v>183.62200000000001</v>
      </c>
    </row>
    <row r="91" spans="1:9" x14ac:dyDescent="0.2">
      <c r="A91" s="59" t="s">
        <v>51</v>
      </c>
    </row>
    <row r="95" spans="1:9" x14ac:dyDescent="0.2">
      <c r="E95" s="16"/>
      <c r="F95" s="16"/>
      <c r="G95" s="16"/>
      <c r="H95" s="16"/>
      <c r="I95" s="16"/>
    </row>
    <row r="98" spans="2:2" x14ac:dyDescent="0.2">
      <c r="B98" s="64"/>
    </row>
    <row r="99" spans="2:2" x14ac:dyDescent="0.2">
      <c r="B99" s="64"/>
    </row>
  </sheetData>
  <sheetProtection algorithmName="SHA-512" hashValue="f9ICUtTssp23qY2+yz0pSlk/VvS7zSR22n9DqG7afZb5OsLhwyrnq4TKLfMjMZeIgTdk7DbnNQetz1SCfUWWmA==" saltValue="5tVmDUuanEfj7GeC4+xq2Q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3C9D9-19F3-FA43-9AA1-FE793FECE581}">
  <sheetPr>
    <pageSetUpPr fitToPage="1"/>
  </sheetPr>
  <dimension ref="A1:I89"/>
  <sheetViews>
    <sheetView topLeftCell="A43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177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45172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v>43800</v>
      </c>
      <c r="C12" s="16" t="s">
        <v>240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58</v>
      </c>
      <c r="B17" s="15">
        <f>-B82</f>
        <v>-19200</v>
      </c>
      <c r="C17" s="16" t="s">
        <v>104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B12-B82</f>
        <v>24600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44926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17" x14ac:dyDescent="0.2">
      <c r="A30" s="14" t="s">
        <v>21</v>
      </c>
      <c r="B30" s="37">
        <v>71772.108999999997</v>
      </c>
      <c r="C30" s="16" t="s">
        <v>178</v>
      </c>
    </row>
    <row r="31" spans="1:3" x14ac:dyDescent="0.2">
      <c r="A31" s="14" t="s">
        <v>22</v>
      </c>
      <c r="B31" s="37"/>
      <c r="C31" s="16"/>
    </row>
    <row r="32" spans="1:3" ht="17" x14ac:dyDescent="0.2">
      <c r="A32" s="1" t="s">
        <v>23</v>
      </c>
      <c r="B32" s="37">
        <v>5126.4949999999999</v>
      </c>
      <c r="C32" s="16" t="s">
        <v>178</v>
      </c>
    </row>
    <row r="33" spans="1:3" x14ac:dyDescent="0.2">
      <c r="A33" s="14"/>
      <c r="B33" s="37"/>
      <c r="C33" s="11"/>
    </row>
    <row r="34" spans="1:3" x14ac:dyDescent="0.2">
      <c r="A34" s="1" t="s">
        <v>24</v>
      </c>
      <c r="B34" s="37"/>
      <c r="C34" s="11"/>
    </row>
    <row r="35" spans="1:3" x14ac:dyDescent="0.2">
      <c r="A35" s="14"/>
      <c r="B35" s="37"/>
      <c r="C35" s="11"/>
    </row>
    <row r="36" spans="1:3" x14ac:dyDescent="0.2">
      <c r="A36" s="14" t="s">
        <v>25</v>
      </c>
      <c r="B36" s="37"/>
      <c r="C36" s="16"/>
    </row>
    <row r="37" spans="1:3" x14ac:dyDescent="0.2">
      <c r="A37" s="14" t="s">
        <v>26</v>
      </c>
      <c r="B37" s="37"/>
      <c r="C37" s="11"/>
    </row>
    <row r="38" spans="1:3" x14ac:dyDescent="0.2">
      <c r="A38" s="14"/>
      <c r="B38" s="37"/>
      <c r="C38" s="11"/>
    </row>
    <row r="39" spans="1:3" x14ac:dyDescent="0.2">
      <c r="A39" s="14" t="s">
        <v>27</v>
      </c>
      <c r="B39" s="37"/>
      <c r="C39" s="11"/>
    </row>
    <row r="40" spans="1:3" x14ac:dyDescent="0.2">
      <c r="A40" s="14" t="s">
        <v>28</v>
      </c>
      <c r="B40" s="37"/>
      <c r="C40" s="16"/>
    </row>
    <row r="41" spans="1:3" x14ac:dyDescent="0.2">
      <c r="A41" s="14" t="s">
        <v>29</v>
      </c>
      <c r="B41" s="37"/>
      <c r="C41" s="11"/>
    </row>
    <row r="42" spans="1:3" x14ac:dyDescent="0.2">
      <c r="A42" s="14" t="s">
        <v>30</v>
      </c>
      <c r="B42" s="37"/>
      <c r="C42" s="11"/>
    </row>
    <row r="43" spans="1:3" x14ac:dyDescent="0.2">
      <c r="A43" s="14"/>
      <c r="B43" s="37"/>
      <c r="C43" s="11"/>
    </row>
    <row r="44" spans="1:3" x14ac:dyDescent="0.2">
      <c r="A44" s="14" t="s">
        <v>31</v>
      </c>
      <c r="B44" s="37"/>
      <c r="C44" s="16"/>
    </row>
    <row r="45" spans="1:3" x14ac:dyDescent="0.2">
      <c r="A45" s="14" t="s">
        <v>32</v>
      </c>
      <c r="B45" s="37"/>
      <c r="C45" s="11"/>
    </row>
    <row r="46" spans="1:3" x14ac:dyDescent="0.2">
      <c r="A46" s="14" t="s">
        <v>33</v>
      </c>
      <c r="B46" s="37"/>
      <c r="C46" s="16"/>
    </row>
    <row r="47" spans="1:3" ht="17" x14ac:dyDescent="0.2">
      <c r="A47" s="14" t="s">
        <v>34</v>
      </c>
      <c r="B47" s="93">
        <v>0.24299999999999999</v>
      </c>
      <c r="C47" s="16" t="s">
        <v>178</v>
      </c>
    </row>
    <row r="48" spans="1:3" x14ac:dyDescent="0.2">
      <c r="A48" s="14"/>
      <c r="B48" s="37"/>
      <c r="C48" s="11"/>
    </row>
    <row r="49" spans="1:3" ht="17" x14ac:dyDescent="0.2">
      <c r="A49" s="14" t="s">
        <v>36</v>
      </c>
      <c r="B49" s="37">
        <v>53.872999999999998</v>
      </c>
      <c r="C49" s="16" t="s">
        <v>178</v>
      </c>
    </row>
    <row r="50" spans="1:3" x14ac:dyDescent="0.2">
      <c r="A50" s="14"/>
      <c r="B50" s="37"/>
      <c r="C50" s="11"/>
    </row>
    <row r="51" spans="1:3" x14ac:dyDescent="0.2">
      <c r="A51" s="14" t="s">
        <v>37</v>
      </c>
      <c r="B51" s="37">
        <f>SUM(B36:B49)</f>
        <v>54.116</v>
      </c>
      <c r="C51" s="11"/>
    </row>
    <row r="52" spans="1:3" x14ac:dyDescent="0.2">
      <c r="A52" s="38"/>
      <c r="B52" s="40"/>
      <c r="C52" s="41"/>
    </row>
    <row r="53" spans="1:3" x14ac:dyDescent="0.2">
      <c r="A53" s="42" t="s">
        <v>14</v>
      </c>
      <c r="B53" s="44">
        <f>B32+B51</f>
        <v>5180.6109999999999</v>
      </c>
      <c r="C53" s="45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38</v>
      </c>
      <c r="B56" s="61">
        <f>ROUND((B20/B30),1)</f>
        <v>0.3</v>
      </c>
      <c r="C56" s="10"/>
    </row>
    <row r="57" spans="1:3" x14ac:dyDescent="0.2">
      <c r="A57" s="48" t="s">
        <v>39</v>
      </c>
      <c r="B57" s="61">
        <f>ROUND((B20/B32),1)</f>
        <v>4.8</v>
      </c>
      <c r="C57" s="10"/>
    </row>
    <row r="58" spans="1:3" x14ac:dyDescent="0.2">
      <c r="A58" s="48" t="s">
        <v>41</v>
      </c>
      <c r="B58" s="61">
        <f>ROUND((B20/B53),1)</f>
        <v>4.7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4" t="s">
        <v>179</v>
      </c>
    </row>
    <row r="64" spans="1:3" x14ac:dyDescent="0.2">
      <c r="A64" t="s">
        <v>180</v>
      </c>
    </row>
    <row r="65" spans="1:3" x14ac:dyDescent="0.2">
      <c r="A65" s="14" t="s">
        <v>181</v>
      </c>
    </row>
    <row r="66" spans="1:3" x14ac:dyDescent="0.2">
      <c r="A66" s="14" t="s">
        <v>182</v>
      </c>
      <c r="C66" s="11"/>
    </row>
    <row r="67" spans="1:3" x14ac:dyDescent="0.2">
      <c r="A67" s="16"/>
      <c r="C67" s="11"/>
    </row>
    <row r="68" spans="1:3" x14ac:dyDescent="0.2">
      <c r="A68" s="53"/>
      <c r="B68" s="53"/>
      <c r="C68" s="9"/>
    </row>
    <row r="69" spans="1:3" x14ac:dyDescent="0.2">
      <c r="C69" s="54"/>
    </row>
    <row r="70" spans="1:3" x14ac:dyDescent="0.2">
      <c r="C70" s="54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55">
        <v>45172</v>
      </c>
    </row>
    <row r="76" spans="1:3" x14ac:dyDescent="0.2">
      <c r="A76" s="2" t="s">
        <v>20</v>
      </c>
      <c r="B76" s="5"/>
    </row>
    <row r="77" spans="1:3" x14ac:dyDescent="0.2">
      <c r="A77" s="56"/>
      <c r="B77" s="5"/>
    </row>
    <row r="79" spans="1:3" ht="17" x14ac:dyDescent="0.2">
      <c r="A79" s="14" t="s">
        <v>47</v>
      </c>
      <c r="B79" s="15">
        <v>19200</v>
      </c>
      <c r="C79" s="16" t="s">
        <v>104</v>
      </c>
    </row>
    <row r="80" spans="1:3" x14ac:dyDescent="0.2">
      <c r="A80" s="14" t="s">
        <v>48</v>
      </c>
      <c r="B80" s="15"/>
      <c r="C80" s="16"/>
    </row>
    <row r="81" spans="1:9" x14ac:dyDescent="0.2">
      <c r="A81" t="s">
        <v>49</v>
      </c>
      <c r="B81" s="40"/>
      <c r="C81" s="16"/>
    </row>
    <row r="82" spans="1:9" x14ac:dyDescent="0.2">
      <c r="A82" s="1" t="s">
        <v>58</v>
      </c>
      <c r="B82" s="58">
        <f>SUM(B79:B81)</f>
        <v>19200</v>
      </c>
    </row>
    <row r="85" spans="1:9" x14ac:dyDescent="0.2">
      <c r="A85" s="59" t="s">
        <v>51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pZ83V9kBqZIVbDLT80YJidotcY+hiJYiPDLd6emWpXebdyOdIwIYD8cl0YFFReuGqg+QueqzMzQDkcOiqh/JTA==" saltValue="aOeQm0I9aqjXi31Ot9o2D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8A7FB-01F5-B842-8B11-736E4C029BBE}">
  <sheetPr>
    <pageSetUpPr fitToPage="1"/>
  </sheetPr>
  <dimension ref="A1:J93"/>
  <sheetViews>
    <sheetView topLeftCell="A46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183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45209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53</v>
      </c>
      <c r="B12" s="15">
        <v>35140</v>
      </c>
      <c r="C12" s="15"/>
      <c r="D12" s="16" t="s">
        <v>184</v>
      </c>
    </row>
    <row r="13" spans="1:4" x14ac:dyDescent="0.2">
      <c r="A13" s="14"/>
      <c r="B13" s="15"/>
      <c r="C13" s="15"/>
      <c r="D13" s="16"/>
    </row>
    <row r="14" spans="1:4" ht="34" x14ac:dyDescent="0.2">
      <c r="A14" s="14" t="s">
        <v>105</v>
      </c>
      <c r="B14" s="60">
        <v>17700</v>
      </c>
      <c r="C14" s="15"/>
      <c r="D14" s="16" t="s">
        <v>184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56</v>
      </c>
      <c r="B16" s="15">
        <f>SUM(B12:B14)</f>
        <v>52840</v>
      </c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9" t="s">
        <v>12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34" x14ac:dyDescent="0.2">
      <c r="A20" s="14" t="s">
        <v>77</v>
      </c>
      <c r="B20" s="15">
        <f>-B86</f>
        <v>-7564</v>
      </c>
      <c r="C20" s="15"/>
      <c r="D20" s="16" t="s">
        <v>185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20" t="s">
        <v>13</v>
      </c>
      <c r="B23" s="21">
        <f>B16-B86</f>
        <v>45276</v>
      </c>
      <c r="C23" s="21"/>
      <c r="D23" s="22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14</v>
      </c>
      <c r="B26" s="7"/>
      <c r="C26" s="7"/>
      <c r="D26" s="23"/>
    </row>
    <row r="27" spans="1:4" ht="17" thickBot="1" x14ac:dyDescent="0.25">
      <c r="B27" s="3"/>
      <c r="C27" s="3"/>
      <c r="D27" s="24"/>
    </row>
    <row r="28" spans="1:4" x14ac:dyDescent="0.2">
      <c r="A28" s="2" t="s">
        <v>15</v>
      </c>
      <c r="B28" s="105">
        <v>45169</v>
      </c>
      <c r="C28" s="25">
        <v>44804</v>
      </c>
      <c r="D28" s="27"/>
    </row>
    <row r="29" spans="1:4" x14ac:dyDescent="0.2">
      <c r="A29" s="13"/>
      <c r="B29" s="106"/>
      <c r="C29" s="28"/>
      <c r="D29" s="27"/>
    </row>
    <row r="30" spans="1:4" ht="91" x14ac:dyDescent="0.2">
      <c r="A30" s="30" t="s">
        <v>16</v>
      </c>
      <c r="B30" s="107" t="s">
        <v>186</v>
      </c>
      <c r="C30" s="31" t="s">
        <v>187</v>
      </c>
      <c r="D30" s="27"/>
    </row>
    <row r="31" spans="1:4" x14ac:dyDescent="0.2">
      <c r="B31" s="108" t="s">
        <v>188</v>
      </c>
      <c r="C31" s="94" t="s">
        <v>189</v>
      </c>
      <c r="D31" s="27"/>
    </row>
    <row r="32" spans="1:4" x14ac:dyDescent="0.2">
      <c r="A32" s="2" t="s">
        <v>20</v>
      </c>
      <c r="B32" s="109"/>
      <c r="C32" s="95"/>
      <c r="D32" s="27"/>
    </row>
    <row r="33" spans="1:4" x14ac:dyDescent="0.2">
      <c r="A33" s="13"/>
      <c r="B33" s="110"/>
      <c r="C33" s="34"/>
      <c r="D33" s="27"/>
    </row>
    <row r="34" spans="1:4" x14ac:dyDescent="0.2">
      <c r="A34" s="14" t="s">
        <v>21</v>
      </c>
      <c r="B34" s="111">
        <v>21200</v>
      </c>
      <c r="C34" s="36">
        <v>25828.605</v>
      </c>
      <c r="D34" s="16"/>
    </row>
    <row r="35" spans="1:4" x14ac:dyDescent="0.2">
      <c r="A35" s="14" t="s">
        <v>22</v>
      </c>
      <c r="B35" s="112"/>
      <c r="C35" s="36"/>
      <c r="D35" s="16"/>
    </row>
    <row r="36" spans="1:4" x14ac:dyDescent="0.2">
      <c r="A36" s="1" t="s">
        <v>23</v>
      </c>
      <c r="B36" s="112"/>
      <c r="C36" s="36">
        <v>7509.0050000000001</v>
      </c>
      <c r="D36" s="16"/>
    </row>
    <row r="37" spans="1:4" x14ac:dyDescent="0.2">
      <c r="A37" s="14"/>
      <c r="B37" s="112"/>
      <c r="C37" s="36"/>
      <c r="D37" s="11"/>
    </row>
    <row r="38" spans="1:4" x14ac:dyDescent="0.2">
      <c r="A38" s="1" t="s">
        <v>24</v>
      </c>
      <c r="B38" s="112"/>
      <c r="C38" s="36"/>
      <c r="D38" s="11"/>
    </row>
    <row r="39" spans="1:4" x14ac:dyDescent="0.2">
      <c r="A39" s="14"/>
      <c r="B39" s="112"/>
      <c r="C39" s="36"/>
      <c r="D39" s="11"/>
    </row>
    <row r="40" spans="1:4" x14ac:dyDescent="0.2">
      <c r="A40" s="14" t="s">
        <v>25</v>
      </c>
      <c r="B40" s="112"/>
      <c r="C40" s="36"/>
      <c r="D40" s="16"/>
    </row>
    <row r="41" spans="1:4" x14ac:dyDescent="0.2">
      <c r="A41" s="14" t="s">
        <v>26</v>
      </c>
      <c r="B41" s="112"/>
      <c r="C41" s="36"/>
      <c r="D41" s="11"/>
    </row>
    <row r="42" spans="1:4" x14ac:dyDescent="0.2">
      <c r="A42" s="14"/>
      <c r="B42" s="112"/>
      <c r="C42" s="36"/>
      <c r="D42" s="11"/>
    </row>
    <row r="43" spans="1:4" x14ac:dyDescent="0.2">
      <c r="A43" s="14" t="s">
        <v>27</v>
      </c>
      <c r="B43" s="112"/>
      <c r="C43" s="36"/>
      <c r="D43" s="11"/>
    </row>
    <row r="44" spans="1:4" x14ac:dyDescent="0.2">
      <c r="A44" s="14" t="s">
        <v>28</v>
      </c>
      <c r="B44" s="112"/>
      <c r="C44" s="36"/>
      <c r="D44" s="16"/>
    </row>
    <row r="45" spans="1:4" x14ac:dyDescent="0.2">
      <c r="A45" s="14" t="s">
        <v>29</v>
      </c>
      <c r="B45" s="112"/>
      <c r="C45" s="36"/>
      <c r="D45" s="11"/>
    </row>
    <row r="46" spans="1:4" x14ac:dyDescent="0.2">
      <c r="A46" s="14" t="s">
        <v>30</v>
      </c>
      <c r="B46" s="112"/>
      <c r="C46" s="36"/>
      <c r="D46" s="11"/>
    </row>
    <row r="47" spans="1:4" x14ac:dyDescent="0.2">
      <c r="A47" s="14"/>
      <c r="B47" s="112"/>
      <c r="C47" s="36"/>
      <c r="D47" s="11"/>
    </row>
    <row r="48" spans="1:4" x14ac:dyDescent="0.2">
      <c r="A48" s="14" t="s">
        <v>31</v>
      </c>
      <c r="B48" s="112"/>
      <c r="C48" s="36"/>
      <c r="D48" s="16"/>
    </row>
    <row r="49" spans="1:4" x14ac:dyDescent="0.2">
      <c r="A49" s="14" t="s">
        <v>32</v>
      </c>
      <c r="B49" s="112"/>
      <c r="C49" s="36"/>
      <c r="D49" s="11"/>
    </row>
    <row r="50" spans="1:4" x14ac:dyDescent="0.2">
      <c r="A50" s="14" t="s">
        <v>33</v>
      </c>
      <c r="B50" s="112"/>
      <c r="C50" s="36"/>
      <c r="D50" s="16"/>
    </row>
    <row r="51" spans="1:4" x14ac:dyDescent="0.2">
      <c r="A51" s="14" t="s">
        <v>34</v>
      </c>
      <c r="B51" s="112"/>
      <c r="C51" s="36">
        <v>171.70599999999999</v>
      </c>
      <c r="D51" s="16"/>
    </row>
    <row r="52" spans="1:4" x14ac:dyDescent="0.2">
      <c r="A52" s="14"/>
      <c r="B52" s="112"/>
      <c r="C52" s="36"/>
      <c r="D52" s="11"/>
    </row>
    <row r="53" spans="1:4" x14ac:dyDescent="0.2">
      <c r="A53" s="14" t="s">
        <v>36</v>
      </c>
      <c r="B53" s="112"/>
      <c r="C53" s="36">
        <v>97.986000000000004</v>
      </c>
      <c r="D53" s="16"/>
    </row>
    <row r="54" spans="1:4" x14ac:dyDescent="0.2">
      <c r="A54" s="14"/>
      <c r="B54" s="112"/>
      <c r="C54" s="36"/>
      <c r="D54" s="11"/>
    </row>
    <row r="55" spans="1:4" x14ac:dyDescent="0.2">
      <c r="A55" s="14" t="s">
        <v>37</v>
      </c>
      <c r="B55" s="112"/>
      <c r="C55" s="36">
        <f>SUM(C40:C53)</f>
        <v>269.69200000000001</v>
      </c>
      <c r="D55" s="11"/>
    </row>
    <row r="56" spans="1:4" x14ac:dyDescent="0.2">
      <c r="A56" s="38"/>
      <c r="B56" s="113"/>
      <c r="C56" s="39"/>
      <c r="D56" s="41"/>
    </row>
    <row r="57" spans="1:4" x14ac:dyDescent="0.2">
      <c r="A57" s="42" t="s">
        <v>14</v>
      </c>
      <c r="B57" s="114">
        <v>8000</v>
      </c>
      <c r="C57" s="43">
        <f>C36+C55</f>
        <v>7778.6970000000001</v>
      </c>
      <c r="D57" s="45"/>
    </row>
    <row r="58" spans="1:4" x14ac:dyDescent="0.2">
      <c r="B58" s="115"/>
      <c r="C58" s="46"/>
      <c r="D58" s="11"/>
    </row>
    <row r="59" spans="1:4" x14ac:dyDescent="0.2">
      <c r="B59" s="116"/>
      <c r="C59" s="47"/>
      <c r="D59" s="10"/>
    </row>
    <row r="60" spans="1:4" x14ac:dyDescent="0.2">
      <c r="A60" s="48" t="s">
        <v>38</v>
      </c>
      <c r="B60" s="117">
        <f>ROUND((B23/B34),1)</f>
        <v>2.1</v>
      </c>
      <c r="C60" s="49">
        <f>ROUND((B23/C34),1)</f>
        <v>1.8</v>
      </c>
      <c r="D60" s="10"/>
    </row>
    <row r="61" spans="1:4" x14ac:dyDescent="0.2">
      <c r="A61" s="48" t="s">
        <v>39</v>
      </c>
      <c r="B61" s="118" t="s">
        <v>40</v>
      </c>
      <c r="C61" s="49">
        <f>ROUND((B23/C36),1)</f>
        <v>6</v>
      </c>
      <c r="D61" s="10"/>
    </row>
    <row r="62" spans="1:4" x14ac:dyDescent="0.2">
      <c r="A62" s="48" t="s">
        <v>41</v>
      </c>
      <c r="B62" s="117">
        <f>ROUND((B23/B57),1)</f>
        <v>5.7</v>
      </c>
      <c r="C62" s="49">
        <f>ROUND((B23/C57),1)</f>
        <v>5.8</v>
      </c>
      <c r="D62" s="10"/>
    </row>
    <row r="63" spans="1:4" ht="17" thickBot="1" x14ac:dyDescent="0.25">
      <c r="C63" s="52"/>
    </row>
    <row r="65" spans="1:4" x14ac:dyDescent="0.2">
      <c r="A65" s="7" t="s">
        <v>42</v>
      </c>
      <c r="B65" s="8"/>
      <c r="C65" s="8"/>
      <c r="D65" s="9"/>
    </row>
    <row r="66" spans="1:4" x14ac:dyDescent="0.2">
      <c r="D66" s="10"/>
    </row>
    <row r="67" spans="1:4" x14ac:dyDescent="0.2">
      <c r="A67" s="14" t="s">
        <v>187</v>
      </c>
    </row>
    <row r="68" spans="1:4" x14ac:dyDescent="0.2">
      <c r="A68" s="14" t="s">
        <v>186</v>
      </c>
    </row>
    <row r="69" spans="1:4" x14ac:dyDescent="0.2">
      <c r="A69" t="s">
        <v>190</v>
      </c>
    </row>
    <row r="70" spans="1:4" x14ac:dyDescent="0.2">
      <c r="A70" t="s">
        <v>191</v>
      </c>
    </row>
    <row r="71" spans="1:4" x14ac:dyDescent="0.2">
      <c r="D71" s="11"/>
    </row>
    <row r="72" spans="1:4" x14ac:dyDescent="0.2">
      <c r="A72" s="53"/>
      <c r="B72" s="53"/>
      <c r="C72" s="53"/>
      <c r="D72" s="9"/>
    </row>
    <row r="73" spans="1:4" x14ac:dyDescent="0.2">
      <c r="D73" s="54"/>
    </row>
    <row r="74" spans="1:4" x14ac:dyDescent="0.2">
      <c r="D74" s="54"/>
    </row>
    <row r="75" spans="1:4" x14ac:dyDescent="0.2">
      <c r="B75" s="3" t="s">
        <v>3</v>
      </c>
      <c r="C75" s="3"/>
    </row>
    <row r="76" spans="1:4" x14ac:dyDescent="0.2">
      <c r="B76" s="3"/>
      <c r="C76" s="3"/>
    </row>
    <row r="77" spans="1:4" x14ac:dyDescent="0.2">
      <c r="B77" s="5" t="s">
        <v>5</v>
      </c>
      <c r="C77" s="5"/>
    </row>
    <row r="78" spans="1:4" x14ac:dyDescent="0.2">
      <c r="B78" s="5"/>
      <c r="C78" s="5"/>
    </row>
    <row r="79" spans="1:4" x14ac:dyDescent="0.2">
      <c r="B79" s="55">
        <v>45209</v>
      </c>
      <c r="C79" s="55"/>
    </row>
    <row r="80" spans="1:4" x14ac:dyDescent="0.2">
      <c r="A80" s="2" t="s">
        <v>20</v>
      </c>
      <c r="B80" s="5"/>
      <c r="C80" s="5"/>
    </row>
    <row r="81" spans="1:10" x14ac:dyDescent="0.2">
      <c r="A81" s="56"/>
      <c r="B81" s="5"/>
      <c r="C81" s="5"/>
    </row>
    <row r="83" spans="1:10" ht="34" x14ac:dyDescent="0.2">
      <c r="A83" s="14" t="s">
        <v>47</v>
      </c>
      <c r="B83" s="15">
        <v>7915</v>
      </c>
      <c r="C83" s="15"/>
      <c r="D83" s="16" t="s">
        <v>184</v>
      </c>
    </row>
    <row r="84" spans="1:10" ht="34" x14ac:dyDescent="0.2">
      <c r="A84" s="14" t="s">
        <v>48</v>
      </c>
      <c r="B84" s="15">
        <v>-351</v>
      </c>
      <c r="C84" s="15"/>
      <c r="D84" s="16" t="s">
        <v>184</v>
      </c>
    </row>
    <row r="85" spans="1:10" x14ac:dyDescent="0.2">
      <c r="A85" t="s">
        <v>49</v>
      </c>
      <c r="B85" s="40"/>
      <c r="C85" s="57"/>
      <c r="D85" s="16"/>
    </row>
    <row r="86" spans="1:10" x14ac:dyDescent="0.2">
      <c r="A86" s="2" t="s">
        <v>77</v>
      </c>
      <c r="B86" s="58">
        <f>SUM(B83:B85)</f>
        <v>7564</v>
      </c>
      <c r="C86" s="58"/>
    </row>
    <row r="89" spans="1:10" x14ac:dyDescent="0.2">
      <c r="A89" s="59" t="s">
        <v>51</v>
      </c>
    </row>
    <row r="93" spans="1:10" x14ac:dyDescent="0.2">
      <c r="F93" s="16"/>
      <c r="G93" s="16"/>
      <c r="H93" s="16"/>
      <c r="I93" s="16"/>
      <c r="J93" s="16"/>
    </row>
  </sheetData>
  <sheetProtection algorithmName="SHA-512" hashValue="L8l6gwcpxhwlBXCf01qgS4ko1LTIfzrfpkR+aA3lKA96XhQ2kORf+8RqOql8yt3csT+5QprWBmvPCMmBn+F/KA==" saltValue="I2uOvnaBv1PODT/ydhE52w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B16E7-F198-E648-8C72-E8657ADBA924}">
  <sheetPr>
    <pageSetUpPr fitToPage="1"/>
  </sheetPr>
  <dimension ref="A1:J106"/>
  <sheetViews>
    <sheetView topLeftCell="A39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4.83203125" bestFit="1" customWidth="1"/>
    <col min="5" max="9" width="10.83203125" customWidth="1"/>
    <col min="10" max="10" width="43.6640625" customWidth="1"/>
  </cols>
  <sheetData>
    <row r="1" spans="1:3" x14ac:dyDescent="0.2">
      <c r="A1" s="1" t="s">
        <v>0</v>
      </c>
      <c r="B1" s="1" t="s">
        <v>192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80</v>
      </c>
      <c r="B12" s="15">
        <f>4500+2500</f>
        <v>7000</v>
      </c>
      <c r="C12" s="16" t="s">
        <v>193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77</v>
      </c>
      <c r="B17" s="15">
        <f>-B85</f>
        <v>-400</v>
      </c>
      <c r="C17" s="16" t="s">
        <v>194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B12-B85</f>
        <v>6600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44834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17" x14ac:dyDescent="0.2">
      <c r="A30" s="14" t="s">
        <v>21</v>
      </c>
      <c r="B30" s="37">
        <v>7900</v>
      </c>
      <c r="C30" s="16" t="s">
        <v>195</v>
      </c>
    </row>
    <row r="31" spans="1:3" x14ac:dyDescent="0.2">
      <c r="A31" s="14" t="s">
        <v>22</v>
      </c>
      <c r="B31" s="37"/>
      <c r="C31" s="16"/>
    </row>
    <row r="32" spans="1:3" ht="17" x14ac:dyDescent="0.2">
      <c r="A32" s="14" t="s">
        <v>196</v>
      </c>
      <c r="B32" s="37">
        <v>1300</v>
      </c>
      <c r="C32" s="16" t="s">
        <v>195</v>
      </c>
    </row>
    <row r="33" spans="1:3" x14ac:dyDescent="0.2">
      <c r="A33" s="14" t="s">
        <v>23</v>
      </c>
      <c r="B33" s="37"/>
      <c r="C33" s="16"/>
    </row>
    <row r="34" spans="1:3" x14ac:dyDescent="0.2">
      <c r="A34" s="14"/>
      <c r="B34" s="37"/>
      <c r="C34" s="11"/>
    </row>
    <row r="35" spans="1:3" x14ac:dyDescent="0.2">
      <c r="A35" s="1" t="s">
        <v>24</v>
      </c>
      <c r="B35" s="37"/>
      <c r="C35" s="11"/>
    </row>
    <row r="36" spans="1:3" x14ac:dyDescent="0.2">
      <c r="A36" s="14"/>
      <c r="B36" s="37"/>
      <c r="C36" s="11"/>
    </row>
    <row r="37" spans="1:3" x14ac:dyDescent="0.2">
      <c r="A37" s="14" t="s">
        <v>25</v>
      </c>
      <c r="B37" s="37"/>
      <c r="C37" s="16"/>
    </row>
    <row r="38" spans="1:3" x14ac:dyDescent="0.2">
      <c r="A38" s="14" t="s">
        <v>26</v>
      </c>
      <c r="B38" s="37"/>
      <c r="C38" s="11"/>
    </row>
    <row r="39" spans="1:3" x14ac:dyDescent="0.2">
      <c r="A39" s="14"/>
      <c r="B39" s="37"/>
      <c r="C39" s="11"/>
    </row>
    <row r="40" spans="1:3" x14ac:dyDescent="0.2">
      <c r="A40" s="14" t="s">
        <v>27</v>
      </c>
      <c r="B40" s="37"/>
      <c r="C40" s="11"/>
    </row>
    <row r="41" spans="1:3" ht="51" x14ac:dyDescent="0.2">
      <c r="A41" s="14" t="s">
        <v>197</v>
      </c>
      <c r="B41" s="37">
        <f>I103</f>
        <v>8.2174601249999988</v>
      </c>
      <c r="C41" s="16" t="s">
        <v>198</v>
      </c>
    </row>
    <row r="42" spans="1:3" x14ac:dyDescent="0.2">
      <c r="A42" s="14" t="s">
        <v>29</v>
      </c>
      <c r="B42" s="37"/>
      <c r="C42" s="11"/>
    </row>
    <row r="43" spans="1:3" x14ac:dyDescent="0.2">
      <c r="A43" s="14" t="s">
        <v>30</v>
      </c>
      <c r="B43" s="37"/>
      <c r="C43" s="11"/>
    </row>
    <row r="44" spans="1:3" x14ac:dyDescent="0.2">
      <c r="A44" s="14"/>
      <c r="B44" s="37"/>
      <c r="C44" s="11"/>
    </row>
    <row r="45" spans="1:3" x14ac:dyDescent="0.2">
      <c r="A45" s="14" t="s">
        <v>31</v>
      </c>
      <c r="B45" s="37"/>
      <c r="C45" s="16"/>
    </row>
    <row r="46" spans="1:3" x14ac:dyDescent="0.2">
      <c r="A46" s="14" t="s">
        <v>32</v>
      </c>
      <c r="B46" s="37"/>
      <c r="C46" s="11"/>
    </row>
    <row r="47" spans="1:3" x14ac:dyDescent="0.2">
      <c r="A47" s="14" t="s">
        <v>33</v>
      </c>
      <c r="B47" s="37"/>
      <c r="C47" s="16"/>
    </row>
    <row r="48" spans="1:3" x14ac:dyDescent="0.2">
      <c r="A48" s="14" t="s">
        <v>34</v>
      </c>
      <c r="B48" s="37"/>
      <c r="C48" s="16"/>
    </row>
    <row r="49" spans="1:3" x14ac:dyDescent="0.2">
      <c r="A49" s="14"/>
      <c r="B49" s="37"/>
      <c r="C49" s="11"/>
    </row>
    <row r="50" spans="1:3" ht="17" x14ac:dyDescent="0.2">
      <c r="A50" s="14" t="s">
        <v>36</v>
      </c>
      <c r="B50" s="37">
        <f>92.828+42.215</f>
        <v>135.04300000000001</v>
      </c>
      <c r="C50" s="16" t="s">
        <v>199</v>
      </c>
    </row>
    <row r="51" spans="1:3" x14ac:dyDescent="0.2">
      <c r="A51" s="14"/>
      <c r="B51" s="37"/>
      <c r="C51" s="11"/>
    </row>
    <row r="52" spans="1:3" x14ac:dyDescent="0.2">
      <c r="A52" s="14" t="s">
        <v>37</v>
      </c>
      <c r="B52" s="37">
        <f>SUM(B37:B50)</f>
        <v>143.26046012500001</v>
      </c>
      <c r="C52" s="11"/>
    </row>
    <row r="53" spans="1:3" x14ac:dyDescent="0.2">
      <c r="A53" s="38"/>
      <c r="B53" s="40"/>
      <c r="C53" s="41"/>
    </row>
    <row r="54" spans="1:3" x14ac:dyDescent="0.2">
      <c r="A54" s="42" t="s">
        <v>14</v>
      </c>
      <c r="B54" s="44">
        <f>B32+B52</f>
        <v>1443.260460125</v>
      </c>
      <c r="C54" s="45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48" t="s">
        <v>38</v>
      </c>
      <c r="B57" s="61">
        <f>ROUND((B20/B30),1)</f>
        <v>0.8</v>
      </c>
      <c r="C57" s="10"/>
    </row>
    <row r="58" spans="1:3" x14ac:dyDescent="0.2">
      <c r="A58" s="48" t="s">
        <v>39</v>
      </c>
      <c r="B58" s="66" t="s">
        <v>40</v>
      </c>
      <c r="C58" s="10"/>
    </row>
    <row r="59" spans="1:3" x14ac:dyDescent="0.2">
      <c r="A59" s="48" t="s">
        <v>41</v>
      </c>
      <c r="B59" s="61">
        <f>ROUND((B20/B54),1)</f>
        <v>4.5999999999999996</v>
      </c>
      <c r="C59" s="10"/>
    </row>
    <row r="62" spans="1:3" x14ac:dyDescent="0.2">
      <c r="A62" s="7" t="s">
        <v>42</v>
      </c>
      <c r="B62" s="8"/>
      <c r="C62" s="9"/>
    </row>
    <row r="63" spans="1:3" x14ac:dyDescent="0.2">
      <c r="C63" s="10"/>
    </row>
    <row r="64" spans="1:3" x14ac:dyDescent="0.2">
      <c r="A64" s="14" t="s">
        <v>200</v>
      </c>
    </row>
    <row r="65" spans="1:3" x14ac:dyDescent="0.2">
      <c r="A65" s="14" t="s">
        <v>201</v>
      </c>
    </row>
    <row r="66" spans="1:3" x14ac:dyDescent="0.2">
      <c r="A66" t="s">
        <v>202</v>
      </c>
    </row>
    <row r="67" spans="1:3" x14ac:dyDescent="0.2">
      <c r="A67" s="59" t="s">
        <v>203</v>
      </c>
    </row>
    <row r="68" spans="1:3" x14ac:dyDescent="0.2">
      <c r="A68" s="59" t="s">
        <v>204</v>
      </c>
    </row>
    <row r="69" spans="1:3" x14ac:dyDescent="0.2">
      <c r="A69" s="59" t="s">
        <v>205</v>
      </c>
    </row>
    <row r="70" spans="1:3" x14ac:dyDescent="0.2">
      <c r="C70" s="11"/>
    </row>
    <row r="71" spans="1:3" x14ac:dyDescent="0.2">
      <c r="A71" s="53"/>
      <c r="B71" s="53"/>
      <c r="C71" s="9"/>
    </row>
    <row r="72" spans="1:3" x14ac:dyDescent="0.2">
      <c r="C72" s="54"/>
    </row>
    <row r="73" spans="1:3" x14ac:dyDescent="0.2">
      <c r="C73" s="54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55">
        <v>44834</v>
      </c>
    </row>
    <row r="79" spans="1:3" x14ac:dyDescent="0.2">
      <c r="A79" s="2" t="s">
        <v>20</v>
      </c>
      <c r="B79" s="5"/>
    </row>
    <row r="80" spans="1:3" x14ac:dyDescent="0.2">
      <c r="A80" s="56"/>
      <c r="B80" s="5"/>
    </row>
    <row r="82" spans="1:10" ht="34" x14ac:dyDescent="0.2">
      <c r="A82" s="14" t="s">
        <v>47</v>
      </c>
      <c r="B82" s="15">
        <v>800</v>
      </c>
      <c r="C82" s="16" t="s">
        <v>194</v>
      </c>
    </row>
    <row r="83" spans="1:10" ht="34" x14ac:dyDescent="0.2">
      <c r="A83" s="14" t="s">
        <v>48</v>
      </c>
      <c r="B83" s="37">
        <v>-400</v>
      </c>
      <c r="C83" s="16" t="s">
        <v>194</v>
      </c>
    </row>
    <row r="84" spans="1:10" x14ac:dyDescent="0.2">
      <c r="A84" t="s">
        <v>49</v>
      </c>
      <c r="B84" s="40"/>
      <c r="C84" s="16"/>
    </row>
    <row r="85" spans="1:10" x14ac:dyDescent="0.2">
      <c r="A85" s="2" t="s">
        <v>77</v>
      </c>
      <c r="B85" s="58">
        <f>SUM(B82:B84)</f>
        <v>400</v>
      </c>
    </row>
    <row r="88" spans="1:10" x14ac:dyDescent="0.2">
      <c r="A88" s="59" t="s">
        <v>51</v>
      </c>
    </row>
    <row r="89" spans="1:10" x14ac:dyDescent="0.2">
      <c r="D89" s="2" t="str">
        <f>B1</f>
        <v>AVRS Systems Limited</v>
      </c>
    </row>
    <row r="90" spans="1:10" x14ac:dyDescent="0.2">
      <c r="D90" s="2" t="s">
        <v>239</v>
      </c>
    </row>
    <row r="91" spans="1:10" x14ac:dyDescent="0.2">
      <c r="D91" s="2" t="s">
        <v>206</v>
      </c>
    </row>
    <row r="92" spans="1:10" ht="48" x14ac:dyDescent="0.2">
      <c r="E92" s="96" t="s">
        <v>207</v>
      </c>
      <c r="F92" s="96" t="s">
        <v>208</v>
      </c>
      <c r="G92" s="96" t="s">
        <v>209</v>
      </c>
      <c r="H92" s="96" t="s">
        <v>210</v>
      </c>
      <c r="I92" s="96" t="s">
        <v>197</v>
      </c>
      <c r="J92" s="97"/>
    </row>
    <row r="93" spans="1:10" x14ac:dyDescent="0.2">
      <c r="E93" s="5" t="s">
        <v>211</v>
      </c>
      <c r="F93" s="5" t="s">
        <v>211</v>
      </c>
      <c r="G93" s="5" t="s">
        <v>211</v>
      </c>
      <c r="H93" s="5" t="s">
        <v>212</v>
      </c>
      <c r="I93" s="5" t="s">
        <v>211</v>
      </c>
    </row>
    <row r="94" spans="1:10" ht="51" x14ac:dyDescent="0.2">
      <c r="D94" s="14" t="s">
        <v>213</v>
      </c>
      <c r="E94" s="37">
        <v>170.18799999999999</v>
      </c>
      <c r="F94" s="37">
        <v>147.39500000000001</v>
      </c>
      <c r="G94" s="98">
        <f>(E94+F94)/2</f>
        <v>158.79149999999998</v>
      </c>
      <c r="H94" s="14"/>
      <c r="I94" s="14"/>
      <c r="J94" s="16" t="s">
        <v>214</v>
      </c>
    </row>
    <row r="95" spans="1:10" ht="51" x14ac:dyDescent="0.2">
      <c r="B95" s="64"/>
      <c r="D95" s="14" t="s">
        <v>215</v>
      </c>
      <c r="E95" s="14"/>
      <c r="F95" s="99"/>
      <c r="G95" s="99"/>
      <c r="H95" s="100">
        <v>0.1</v>
      </c>
      <c r="I95" s="14"/>
      <c r="J95" s="16" t="s">
        <v>216</v>
      </c>
    </row>
    <row r="96" spans="1:10" ht="51" x14ac:dyDescent="0.2">
      <c r="B96" s="64"/>
      <c r="D96" s="14" t="s">
        <v>217</v>
      </c>
      <c r="E96" s="99"/>
      <c r="F96" s="14"/>
      <c r="G96" s="99"/>
      <c r="H96" s="100">
        <v>2.25</v>
      </c>
      <c r="I96" s="14"/>
      <c r="J96" s="16" t="s">
        <v>216</v>
      </c>
    </row>
    <row r="97" spans="4:10" x14ac:dyDescent="0.2">
      <c r="D97" s="2" t="s">
        <v>218</v>
      </c>
      <c r="E97" s="101"/>
      <c r="F97" s="101"/>
      <c r="H97" s="102">
        <f>(H95+H96)/2</f>
        <v>1.175</v>
      </c>
      <c r="J97" s="14"/>
    </row>
    <row r="98" spans="4:10" x14ac:dyDescent="0.2">
      <c r="H98" s="103"/>
      <c r="J98" s="14"/>
    </row>
    <row r="99" spans="4:10" ht="51" x14ac:dyDescent="0.2">
      <c r="D99" s="14" t="s">
        <v>219</v>
      </c>
      <c r="E99" s="14"/>
      <c r="F99" s="14"/>
      <c r="G99" s="14"/>
      <c r="H99" s="104">
        <v>4</v>
      </c>
      <c r="I99" s="14"/>
      <c r="J99" s="16" t="s">
        <v>220</v>
      </c>
    </row>
    <row r="100" spans="4:10" x14ac:dyDescent="0.2">
      <c r="H100" s="103"/>
    </row>
    <row r="101" spans="4:10" x14ac:dyDescent="0.2">
      <c r="D101" s="2" t="s">
        <v>221</v>
      </c>
      <c r="E101" s="2"/>
      <c r="F101" s="2"/>
      <c r="G101" s="2"/>
      <c r="H101" s="102">
        <f>SUM(H97:H99)</f>
        <v>5.1749999999999998</v>
      </c>
    </row>
    <row r="103" spans="4:10" x14ac:dyDescent="0.2">
      <c r="D103" s="20" t="s">
        <v>197</v>
      </c>
      <c r="E103" s="20"/>
      <c r="F103" s="20"/>
      <c r="G103" s="20"/>
      <c r="H103" s="20"/>
      <c r="I103" s="44">
        <f>(G94*H101)/100</f>
        <v>8.2174601249999988</v>
      </c>
    </row>
    <row r="106" spans="4:10" x14ac:dyDescent="0.2">
      <c r="D106" s="59" t="s">
        <v>51</v>
      </c>
    </row>
  </sheetData>
  <sheetProtection algorithmName="SHA-512" hashValue="uyWTlcjuGPS/by4sjUt2LlB82KGhvJPeJGzo+hJ4I2iwdgGTzeMXMbdV6k/RH1ztw5lvuvzn9/uQxlWxFWeWQA==" saltValue="A+egcjcTeM7D6RiPK+NqqA==" spinCount="100000" sheet="1" objects="1" scenarios="1"/>
  <pageMargins left="0.7" right="0.7" top="0.75" bottom="0.75" header="0.3" footer="0.3"/>
  <pageSetup paperSize="9" scale="31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6EFA3-2FF4-494B-87A2-4F72D1335905}">
  <sheetPr>
    <pageSetUpPr fitToPage="1"/>
  </sheetPr>
  <dimension ref="A1:I96"/>
  <sheetViews>
    <sheetView topLeftCell="A57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222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45260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v>1800</v>
      </c>
      <c r="C12" s="16" t="s">
        <v>223</v>
      </c>
    </row>
    <row r="13" spans="1:3" x14ac:dyDescent="0.2">
      <c r="A13" s="14"/>
      <c r="B13" s="15"/>
      <c r="C13" s="16"/>
    </row>
    <row r="14" spans="1:3" ht="51" x14ac:dyDescent="0.2">
      <c r="A14" s="14" t="s">
        <v>224</v>
      </c>
      <c r="B14" s="60">
        <v>2100</v>
      </c>
      <c r="C14" s="16" t="s">
        <v>225</v>
      </c>
    </row>
    <row r="15" spans="1:3" x14ac:dyDescent="0.2">
      <c r="A15" s="14"/>
      <c r="B15" s="15"/>
      <c r="C15" s="16"/>
    </row>
    <row r="16" spans="1:3" x14ac:dyDescent="0.2">
      <c r="A16" s="1" t="s">
        <v>56</v>
      </c>
      <c r="B16" s="15">
        <f>SUM(B12:B14)</f>
        <v>3900</v>
      </c>
      <c r="C16" s="16"/>
    </row>
    <row r="17" spans="1:3" x14ac:dyDescent="0.2">
      <c r="A17" s="14"/>
      <c r="B17" s="15"/>
      <c r="C17" s="16"/>
    </row>
    <row r="18" spans="1:3" hidden="1" x14ac:dyDescent="0.2">
      <c r="A18" s="19" t="s">
        <v>12</v>
      </c>
      <c r="B18" s="15"/>
      <c r="C18" s="16"/>
    </row>
    <row r="19" spans="1:3" hidden="1" x14ac:dyDescent="0.2">
      <c r="A19" s="14"/>
      <c r="B19" s="15"/>
      <c r="C19" s="16"/>
    </row>
    <row r="20" spans="1:3" hidden="1" x14ac:dyDescent="0.2">
      <c r="A20" s="14"/>
      <c r="B20" s="15"/>
      <c r="C20" s="16"/>
    </row>
    <row r="21" spans="1:3" hidden="1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20" t="s">
        <v>13</v>
      </c>
      <c r="B23" s="21">
        <f>B16-B93</f>
        <v>3900</v>
      </c>
      <c r="C23" s="22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3"/>
    </row>
    <row r="27" spans="1:3" x14ac:dyDescent="0.2">
      <c r="A27" s="2" t="s">
        <v>15</v>
      </c>
      <c r="B27" s="3"/>
      <c r="C27" s="24"/>
    </row>
    <row r="28" spans="1:3" x14ac:dyDescent="0.2">
      <c r="A28" s="12">
        <v>45107</v>
      </c>
      <c r="B28" s="27"/>
      <c r="C28" s="27"/>
    </row>
    <row r="29" spans="1:3" x14ac:dyDescent="0.2">
      <c r="A29" s="13"/>
      <c r="B29" s="29"/>
      <c r="C29" s="27"/>
    </row>
    <row r="30" spans="1:3" x14ac:dyDescent="0.2">
      <c r="A30" s="2" t="s">
        <v>20</v>
      </c>
      <c r="B30" s="27"/>
      <c r="C30" s="27"/>
    </row>
    <row r="31" spans="1:3" x14ac:dyDescent="0.2">
      <c r="A31" s="35"/>
      <c r="B31" s="27"/>
      <c r="C31" s="35"/>
    </row>
    <row r="32" spans="1:3" x14ac:dyDescent="0.2">
      <c r="A32" s="13"/>
      <c r="B32" s="27"/>
      <c r="C32" s="27"/>
    </row>
    <row r="33" spans="1:3" ht="17" x14ac:dyDescent="0.2">
      <c r="A33" s="14" t="s">
        <v>21</v>
      </c>
      <c r="B33" s="37">
        <v>15533</v>
      </c>
      <c r="C33" s="16" t="s">
        <v>226</v>
      </c>
    </row>
    <row r="34" spans="1:3" x14ac:dyDescent="0.2">
      <c r="A34" s="14" t="s">
        <v>22</v>
      </c>
      <c r="B34" s="37"/>
      <c r="C34" s="16"/>
    </row>
    <row r="35" spans="1:3" ht="17" x14ac:dyDescent="0.2">
      <c r="A35" s="1" t="s">
        <v>23</v>
      </c>
      <c r="B35" s="37">
        <v>-183</v>
      </c>
      <c r="C35" s="16" t="s">
        <v>226</v>
      </c>
    </row>
    <row r="36" spans="1:3" x14ac:dyDescent="0.2">
      <c r="A36" s="14"/>
      <c r="B36" s="37"/>
      <c r="C36" s="11"/>
    </row>
    <row r="37" spans="1:3" x14ac:dyDescent="0.2">
      <c r="A37" s="1" t="s">
        <v>24</v>
      </c>
      <c r="B37" s="37"/>
      <c r="C37" s="11"/>
    </row>
    <row r="38" spans="1:3" x14ac:dyDescent="0.2">
      <c r="A38" s="14"/>
      <c r="B38" s="37"/>
      <c r="C38" s="11"/>
    </row>
    <row r="39" spans="1:3" x14ac:dyDescent="0.2">
      <c r="A39" s="14" t="s">
        <v>25</v>
      </c>
      <c r="B39" s="37"/>
      <c r="C39" s="16"/>
    </row>
    <row r="40" spans="1:3" x14ac:dyDescent="0.2">
      <c r="A40" s="14" t="s">
        <v>26</v>
      </c>
      <c r="B40" s="37"/>
      <c r="C40" s="11"/>
    </row>
    <row r="41" spans="1:3" x14ac:dyDescent="0.2">
      <c r="A41" s="14"/>
      <c r="B41" s="37"/>
      <c r="C41" s="11"/>
    </row>
    <row r="42" spans="1:3" x14ac:dyDescent="0.2">
      <c r="A42" s="14" t="s">
        <v>27</v>
      </c>
      <c r="B42" s="37"/>
      <c r="C42" s="11"/>
    </row>
    <row r="43" spans="1:3" x14ac:dyDescent="0.2">
      <c r="A43" s="14" t="s">
        <v>28</v>
      </c>
      <c r="B43" s="37"/>
      <c r="C43" s="16"/>
    </row>
    <row r="44" spans="1:3" x14ac:dyDescent="0.2">
      <c r="A44" s="14" t="s">
        <v>29</v>
      </c>
      <c r="B44" s="37"/>
      <c r="C44" s="11"/>
    </row>
    <row r="45" spans="1:3" x14ac:dyDescent="0.2">
      <c r="A45" s="14" t="s">
        <v>30</v>
      </c>
      <c r="B45" s="37"/>
      <c r="C45" s="11"/>
    </row>
    <row r="46" spans="1:3" x14ac:dyDescent="0.2">
      <c r="A46" s="14"/>
      <c r="B46" s="37"/>
      <c r="C46" s="11"/>
    </row>
    <row r="47" spans="1:3" x14ac:dyDescent="0.2">
      <c r="A47" s="14" t="s">
        <v>31</v>
      </c>
      <c r="B47" s="37"/>
      <c r="C47" s="16"/>
    </row>
    <row r="48" spans="1:3" x14ac:dyDescent="0.2">
      <c r="A48" s="14" t="s">
        <v>32</v>
      </c>
      <c r="B48" s="37"/>
      <c r="C48" s="11"/>
    </row>
    <row r="49" spans="1:3" x14ac:dyDescent="0.2">
      <c r="A49" s="14" t="s">
        <v>33</v>
      </c>
      <c r="B49" s="37"/>
      <c r="C49" s="16"/>
    </row>
    <row r="50" spans="1:3" x14ac:dyDescent="0.2">
      <c r="A50" s="14" t="s">
        <v>34</v>
      </c>
      <c r="B50" s="37"/>
      <c r="C50" s="16"/>
    </row>
    <row r="51" spans="1:3" x14ac:dyDescent="0.2">
      <c r="A51" s="14"/>
      <c r="B51" s="37"/>
      <c r="C51" s="11"/>
    </row>
    <row r="52" spans="1:3" ht="17" x14ac:dyDescent="0.2">
      <c r="A52" s="14" t="s">
        <v>36</v>
      </c>
      <c r="B52" s="37">
        <f>394+417</f>
        <v>811</v>
      </c>
      <c r="C52" s="16" t="s">
        <v>226</v>
      </c>
    </row>
    <row r="53" spans="1:3" x14ac:dyDescent="0.2">
      <c r="A53" s="14"/>
      <c r="B53" s="37"/>
      <c r="C53" s="11"/>
    </row>
    <row r="54" spans="1:3" x14ac:dyDescent="0.2">
      <c r="A54" s="14" t="s">
        <v>37</v>
      </c>
      <c r="B54" s="37">
        <f>SUM(B39:B52)</f>
        <v>811</v>
      </c>
      <c r="C54" s="11"/>
    </row>
    <row r="55" spans="1:3" x14ac:dyDescent="0.2">
      <c r="A55" s="38"/>
      <c r="B55" s="40"/>
      <c r="C55" s="41"/>
    </row>
    <row r="56" spans="1:3" x14ac:dyDescent="0.2">
      <c r="A56" s="42" t="s">
        <v>14</v>
      </c>
      <c r="B56" s="44">
        <f>B35+B54</f>
        <v>628</v>
      </c>
      <c r="C56" s="45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48" t="s">
        <v>38</v>
      </c>
      <c r="B59" s="61">
        <f>ROUND((B23/B33),1)</f>
        <v>0.3</v>
      </c>
      <c r="C59" s="10"/>
    </row>
    <row r="60" spans="1:3" x14ac:dyDescent="0.2">
      <c r="A60" s="48" t="s">
        <v>39</v>
      </c>
      <c r="B60" s="66" t="s">
        <v>40</v>
      </c>
      <c r="C60" s="10"/>
    </row>
    <row r="61" spans="1:3" x14ac:dyDescent="0.2">
      <c r="A61" s="48" t="s">
        <v>41</v>
      </c>
      <c r="B61" s="61">
        <f>ROUND((B23/B56),1)</f>
        <v>6.2</v>
      </c>
      <c r="C61" s="10"/>
    </row>
    <row r="64" spans="1:3" x14ac:dyDescent="0.2">
      <c r="A64" s="7" t="s">
        <v>42</v>
      </c>
      <c r="B64" s="8"/>
      <c r="C64" s="9"/>
    </row>
    <row r="65" spans="1:3" x14ac:dyDescent="0.2">
      <c r="C65" s="10"/>
    </row>
    <row r="66" spans="1:3" x14ac:dyDescent="0.2">
      <c r="A66" s="14" t="s">
        <v>227</v>
      </c>
    </row>
    <row r="67" spans="1:3" x14ac:dyDescent="0.2">
      <c r="A67" t="s">
        <v>228</v>
      </c>
    </row>
    <row r="68" spans="1:3" x14ac:dyDescent="0.2">
      <c r="A68" s="14" t="s">
        <v>229</v>
      </c>
    </row>
    <row r="69" spans="1:3" x14ac:dyDescent="0.2">
      <c r="A69" t="s">
        <v>205</v>
      </c>
      <c r="C69" s="11"/>
    </row>
    <row r="70" spans="1:3" x14ac:dyDescent="0.2">
      <c r="C70" s="11"/>
    </row>
    <row r="71" spans="1:3" x14ac:dyDescent="0.2">
      <c r="A71" s="53"/>
      <c r="B71" s="53"/>
      <c r="C71" s="9"/>
    </row>
    <row r="72" spans="1:3" x14ac:dyDescent="0.2">
      <c r="C72" s="54"/>
    </row>
    <row r="73" spans="1:3" x14ac:dyDescent="0.2">
      <c r="C73" s="54"/>
    </row>
    <row r="74" spans="1:3" hidden="1" x14ac:dyDescent="0.2">
      <c r="B74" s="3" t="s">
        <v>3</v>
      </c>
    </row>
    <row r="75" spans="1:3" hidden="1" x14ac:dyDescent="0.2">
      <c r="B75" s="3"/>
    </row>
    <row r="76" spans="1:3" hidden="1" x14ac:dyDescent="0.2">
      <c r="B76" s="5" t="s">
        <v>5</v>
      </c>
    </row>
    <row r="77" spans="1:3" hidden="1" x14ac:dyDescent="0.2">
      <c r="B77" s="5"/>
    </row>
    <row r="78" spans="1:3" hidden="1" x14ac:dyDescent="0.2">
      <c r="B78" s="55" t="s">
        <v>46</v>
      </c>
    </row>
    <row r="79" spans="1:3" hidden="1" x14ac:dyDescent="0.2">
      <c r="A79" s="2" t="s">
        <v>20</v>
      </c>
      <c r="B79" s="5"/>
    </row>
    <row r="80" spans="1:3" hidden="1" x14ac:dyDescent="0.2">
      <c r="A80" s="56"/>
      <c r="B80" s="5"/>
    </row>
    <row r="81" spans="1:9" hidden="1" x14ac:dyDescent="0.2"/>
    <row r="82" spans="1:9" ht="17" hidden="1" x14ac:dyDescent="0.2">
      <c r="A82" s="14" t="s">
        <v>47</v>
      </c>
      <c r="B82" s="15">
        <v>0</v>
      </c>
      <c r="C82" s="16" t="s">
        <v>16</v>
      </c>
    </row>
    <row r="83" spans="1:9" hidden="1" x14ac:dyDescent="0.2">
      <c r="A83" s="14" t="s">
        <v>48</v>
      </c>
      <c r="B83" s="15"/>
      <c r="C83" s="16"/>
    </row>
    <row r="84" spans="1:9" hidden="1" x14ac:dyDescent="0.2">
      <c r="A84" t="s">
        <v>49</v>
      </c>
      <c r="B84" s="40"/>
      <c r="C84" s="16"/>
    </row>
    <row r="85" spans="1:9" hidden="1" x14ac:dyDescent="0.2">
      <c r="A85" s="2" t="s">
        <v>50</v>
      </c>
      <c r="B85" s="58">
        <f>SUM(B82:B84)</f>
        <v>0</v>
      </c>
    </row>
    <row r="88" spans="1:9" x14ac:dyDescent="0.2">
      <c r="A88" s="59" t="s">
        <v>51</v>
      </c>
    </row>
    <row r="92" spans="1:9" x14ac:dyDescent="0.2">
      <c r="E92" s="16"/>
      <c r="F92" s="16"/>
      <c r="G92" s="16"/>
      <c r="H92" s="16"/>
      <c r="I92" s="16"/>
    </row>
    <row r="95" spans="1:9" x14ac:dyDescent="0.2">
      <c r="B95" s="64"/>
    </row>
    <row r="96" spans="1:9" x14ac:dyDescent="0.2">
      <c r="B96" s="64"/>
    </row>
  </sheetData>
  <sheetProtection algorithmName="SHA-512" hashValue="Es9ro/WQZ0ALwqJNzr568AHZVldGR1mxHF/yMlphDyGcAX33oXh7kQoG7BCnY5ANiAwN4wpT1Ya3IOdIgFCHOw==" saltValue="VBcWlZNioS7jd+PApHK3E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56D0-CA0B-534C-8902-3A3DAB5FF158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230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45281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80</v>
      </c>
      <c r="B12" s="15">
        <f>8500+200+1200</f>
        <v>9900</v>
      </c>
      <c r="C12" s="16" t="s">
        <v>231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140</v>
      </c>
      <c r="B17" s="15">
        <f>-B82</f>
        <v>-2200</v>
      </c>
      <c r="C17" s="16" t="s">
        <v>232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B12-B82</f>
        <v>7700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44985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17" x14ac:dyDescent="0.2">
      <c r="A30" s="14" t="s">
        <v>21</v>
      </c>
      <c r="B30" s="37">
        <v>10800</v>
      </c>
      <c r="C30" s="16" t="s">
        <v>233</v>
      </c>
    </row>
    <row r="31" spans="1:3" x14ac:dyDescent="0.2">
      <c r="A31" s="14" t="s">
        <v>22</v>
      </c>
      <c r="B31" s="18"/>
      <c r="C31" s="16"/>
    </row>
    <row r="32" spans="1:3" x14ac:dyDescent="0.2">
      <c r="A32" s="1" t="s">
        <v>23</v>
      </c>
      <c r="B32" s="18"/>
      <c r="C32" s="16"/>
    </row>
    <row r="33" spans="1:3" x14ac:dyDescent="0.2">
      <c r="A33" s="14"/>
      <c r="B33" s="18"/>
      <c r="C33" s="11"/>
    </row>
    <row r="34" spans="1:3" x14ac:dyDescent="0.2">
      <c r="A34" s="1" t="s">
        <v>24</v>
      </c>
      <c r="B34" s="18"/>
      <c r="C34" s="11"/>
    </row>
    <row r="35" spans="1:3" x14ac:dyDescent="0.2">
      <c r="A35" s="14"/>
      <c r="B35" s="18"/>
      <c r="C35" s="11"/>
    </row>
    <row r="36" spans="1:3" x14ac:dyDescent="0.2">
      <c r="A36" s="14" t="s">
        <v>25</v>
      </c>
      <c r="B36" s="18"/>
      <c r="C36" s="16"/>
    </row>
    <row r="37" spans="1:3" x14ac:dyDescent="0.2">
      <c r="A37" s="14" t="s">
        <v>26</v>
      </c>
      <c r="B37" s="18"/>
      <c r="C37" s="11"/>
    </row>
    <row r="38" spans="1:3" x14ac:dyDescent="0.2">
      <c r="A38" s="14"/>
      <c r="B38" s="18"/>
      <c r="C38" s="11"/>
    </row>
    <row r="39" spans="1:3" x14ac:dyDescent="0.2">
      <c r="A39" s="14" t="s">
        <v>27</v>
      </c>
      <c r="B39" s="18"/>
      <c r="C39" s="11"/>
    </row>
    <row r="40" spans="1:3" x14ac:dyDescent="0.2">
      <c r="A40" s="14" t="s">
        <v>28</v>
      </c>
      <c r="B40" s="18"/>
      <c r="C40" s="16"/>
    </row>
    <row r="41" spans="1:3" x14ac:dyDescent="0.2">
      <c r="A41" s="14" t="s">
        <v>29</v>
      </c>
      <c r="B41" s="18"/>
      <c r="C41" s="11"/>
    </row>
    <row r="42" spans="1:3" x14ac:dyDescent="0.2">
      <c r="A42" s="14" t="s">
        <v>30</v>
      </c>
      <c r="B42" s="18"/>
      <c r="C42" s="11"/>
    </row>
    <row r="43" spans="1:3" x14ac:dyDescent="0.2">
      <c r="A43" s="14"/>
      <c r="B43" s="18"/>
      <c r="C43" s="11"/>
    </row>
    <row r="44" spans="1:3" x14ac:dyDescent="0.2">
      <c r="A44" s="14" t="s">
        <v>31</v>
      </c>
      <c r="B44" s="18"/>
      <c r="C44" s="16"/>
    </row>
    <row r="45" spans="1:3" x14ac:dyDescent="0.2">
      <c r="A45" s="14" t="s">
        <v>32</v>
      </c>
      <c r="B45" s="18"/>
      <c r="C45" s="11"/>
    </row>
    <row r="46" spans="1:3" x14ac:dyDescent="0.2">
      <c r="A46" s="14" t="s">
        <v>33</v>
      </c>
      <c r="B46" s="18"/>
      <c r="C46" s="16"/>
    </row>
    <row r="47" spans="1:3" x14ac:dyDescent="0.2">
      <c r="A47" s="14" t="s">
        <v>34</v>
      </c>
      <c r="B47" s="18"/>
      <c r="C47" s="16"/>
    </row>
    <row r="48" spans="1:3" x14ac:dyDescent="0.2">
      <c r="A48" s="14"/>
      <c r="B48" s="18"/>
      <c r="C48" s="11"/>
    </row>
    <row r="49" spans="1:3" x14ac:dyDescent="0.2">
      <c r="A49" s="14" t="s">
        <v>36</v>
      </c>
      <c r="B49" s="18"/>
      <c r="C49" s="16"/>
    </row>
    <row r="50" spans="1:3" x14ac:dyDescent="0.2">
      <c r="A50" s="14"/>
      <c r="B50" s="18"/>
      <c r="C50" s="11"/>
    </row>
    <row r="51" spans="1:3" x14ac:dyDescent="0.2">
      <c r="A51" s="14" t="s">
        <v>37</v>
      </c>
      <c r="B51" s="18"/>
      <c r="C51" s="11"/>
    </row>
    <row r="52" spans="1:3" x14ac:dyDescent="0.2">
      <c r="A52" s="38"/>
      <c r="B52" s="40"/>
      <c r="C52" s="41"/>
    </row>
    <row r="53" spans="1:3" ht="17" x14ac:dyDescent="0.2">
      <c r="A53" s="42" t="s">
        <v>14</v>
      </c>
      <c r="B53" s="44">
        <v>1300</v>
      </c>
      <c r="C53" s="65" t="s">
        <v>233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38</v>
      </c>
      <c r="B56" s="61">
        <f>ROUND((B20/B30),1)</f>
        <v>0.7</v>
      </c>
      <c r="C56" s="10"/>
    </row>
    <row r="57" spans="1:3" x14ac:dyDescent="0.2">
      <c r="A57" s="48" t="s">
        <v>39</v>
      </c>
      <c r="B57" s="66" t="s">
        <v>40</v>
      </c>
      <c r="C57" s="10"/>
    </row>
    <row r="58" spans="1:3" x14ac:dyDescent="0.2">
      <c r="A58" s="48" t="s">
        <v>41</v>
      </c>
      <c r="B58" s="61">
        <f>ROUND((B20/B53),1)</f>
        <v>5.9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4" t="s">
        <v>234</v>
      </c>
    </row>
    <row r="64" spans="1:3" x14ac:dyDescent="0.2">
      <c r="A64" t="s">
        <v>235</v>
      </c>
    </row>
    <row r="65" spans="1:3" x14ac:dyDescent="0.2">
      <c r="A65" t="s">
        <v>236</v>
      </c>
    </row>
    <row r="66" spans="1:3" x14ac:dyDescent="0.2">
      <c r="A66" t="s">
        <v>237</v>
      </c>
    </row>
    <row r="67" spans="1:3" x14ac:dyDescent="0.2">
      <c r="C67" s="11"/>
    </row>
    <row r="68" spans="1:3" x14ac:dyDescent="0.2">
      <c r="A68" s="53"/>
      <c r="B68" s="53"/>
      <c r="C68" s="9"/>
    </row>
    <row r="69" spans="1:3" x14ac:dyDescent="0.2">
      <c r="C69" s="54"/>
    </row>
    <row r="70" spans="1:3" x14ac:dyDescent="0.2">
      <c r="C70" s="54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55">
        <v>45281</v>
      </c>
    </row>
    <row r="76" spans="1:3" x14ac:dyDescent="0.2">
      <c r="A76" s="2" t="s">
        <v>20</v>
      </c>
      <c r="B76" s="5"/>
    </row>
    <row r="77" spans="1:3" x14ac:dyDescent="0.2">
      <c r="A77" s="56"/>
      <c r="B77" s="5"/>
    </row>
    <row r="79" spans="1:3" ht="17" x14ac:dyDescent="0.2">
      <c r="A79" s="14" t="s">
        <v>238</v>
      </c>
      <c r="B79" s="15">
        <v>2200</v>
      </c>
      <c r="C79" s="16" t="s">
        <v>232</v>
      </c>
    </row>
    <row r="80" spans="1:3" x14ac:dyDescent="0.2">
      <c r="A80" s="14" t="s">
        <v>48</v>
      </c>
      <c r="B80" s="15"/>
      <c r="C80" s="16"/>
    </row>
    <row r="81" spans="1:9" x14ac:dyDescent="0.2">
      <c r="A81" t="s">
        <v>49</v>
      </c>
      <c r="B81" s="40"/>
      <c r="C81" s="16"/>
    </row>
    <row r="82" spans="1:9" x14ac:dyDescent="0.2">
      <c r="A82" s="2" t="s">
        <v>77</v>
      </c>
      <c r="B82" s="58">
        <f>SUM(B79:B81)</f>
        <v>2200</v>
      </c>
    </row>
    <row r="85" spans="1:9" x14ac:dyDescent="0.2">
      <c r="A85" s="59" t="s">
        <v>51</v>
      </c>
    </row>
    <row r="89" spans="1:9" x14ac:dyDescent="0.2">
      <c r="E89" s="16"/>
      <c r="F89" s="16"/>
      <c r="G89" s="16"/>
      <c r="H89" s="16"/>
      <c r="I89" s="16"/>
    </row>
    <row r="92" spans="1:9" x14ac:dyDescent="0.2">
      <c r="B92" s="64"/>
    </row>
    <row r="93" spans="1:9" x14ac:dyDescent="0.2">
      <c r="B93" s="64"/>
    </row>
  </sheetData>
  <sheetProtection algorithmName="SHA-512" hashValue="0IRvaB1TvG2uwSPWUNjPKXYQPSIWqP1gXT0Ij3IOBJdjJfYc8pzNS5A3LmDsHkCZdMAsrfccRNkLsIUUpnMKdQ==" saltValue="3HercmaLti4TjN2b8Sdl/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01D7D-3B10-CF44-B6DB-6FFACDCD25DA}">
  <sheetPr>
    <pageSetUpPr fitToPage="1"/>
  </sheetPr>
  <dimension ref="A1:I99"/>
  <sheetViews>
    <sheetView topLeftCell="A44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44957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53</v>
      </c>
      <c r="B12" s="15">
        <f>21988+696</f>
        <v>22684</v>
      </c>
      <c r="C12" s="16" t="s">
        <v>54</v>
      </c>
    </row>
    <row r="13" spans="1:3" x14ac:dyDescent="0.2">
      <c r="A13" s="14"/>
      <c r="B13" s="15"/>
      <c r="C13" s="16"/>
    </row>
    <row r="14" spans="1:3" ht="17" x14ac:dyDescent="0.2">
      <c r="A14" s="14" t="s">
        <v>105</v>
      </c>
      <c r="B14" s="60">
        <v>14121</v>
      </c>
      <c r="C14" s="16" t="s">
        <v>55</v>
      </c>
    </row>
    <row r="15" spans="1:3" x14ac:dyDescent="0.2">
      <c r="A15" s="14"/>
      <c r="B15" s="15"/>
      <c r="C15" s="16"/>
    </row>
    <row r="16" spans="1:3" x14ac:dyDescent="0.2">
      <c r="A16" s="1" t="s">
        <v>56</v>
      </c>
      <c r="B16" s="15">
        <f>SUM(B12:B14)</f>
        <v>36805</v>
      </c>
      <c r="C16" s="16"/>
    </row>
    <row r="17" spans="1:3" x14ac:dyDescent="0.2">
      <c r="A17" s="14"/>
      <c r="B17" s="15"/>
      <c r="C17" s="16"/>
    </row>
    <row r="18" spans="1:3" x14ac:dyDescent="0.2">
      <c r="A18" s="1" t="s">
        <v>10</v>
      </c>
      <c r="B18" s="15"/>
      <c r="C18" s="16"/>
    </row>
    <row r="19" spans="1:3" ht="17" x14ac:dyDescent="0.2">
      <c r="A19" s="17">
        <v>0.92500000000000004</v>
      </c>
      <c r="B19" s="15"/>
      <c r="C19" s="16" t="s">
        <v>55</v>
      </c>
    </row>
    <row r="20" spans="1:3" x14ac:dyDescent="0.2">
      <c r="A20" s="14"/>
      <c r="B20" s="15"/>
      <c r="C20" s="16"/>
    </row>
    <row r="21" spans="1:3" x14ac:dyDescent="0.2">
      <c r="A21" s="1" t="s">
        <v>57</v>
      </c>
      <c r="B21" s="15">
        <f>B16/A19</f>
        <v>39789.189189189186</v>
      </c>
      <c r="C21" s="16"/>
    </row>
    <row r="22" spans="1:3" x14ac:dyDescent="0.2">
      <c r="A22" s="1"/>
      <c r="B22" s="15"/>
      <c r="C22" s="16"/>
    </row>
    <row r="23" spans="1:3" x14ac:dyDescent="0.2">
      <c r="A23" s="14"/>
      <c r="B23" s="15"/>
      <c r="C23" s="16"/>
    </row>
    <row r="24" spans="1:3" x14ac:dyDescent="0.2">
      <c r="A24" s="19" t="s">
        <v>12</v>
      </c>
      <c r="B24" s="15"/>
      <c r="C24" s="16"/>
    </row>
    <row r="25" spans="1:3" x14ac:dyDescent="0.2">
      <c r="A25" s="14"/>
      <c r="B25" s="15"/>
      <c r="C25" s="16"/>
    </row>
    <row r="26" spans="1:3" x14ac:dyDescent="0.2">
      <c r="A26" s="14" t="s">
        <v>58</v>
      </c>
      <c r="B26" s="15">
        <f>-B92</f>
        <v>-3523</v>
      </c>
      <c r="C26" s="16"/>
    </row>
    <row r="27" spans="1:3" x14ac:dyDescent="0.2">
      <c r="A27" s="14"/>
      <c r="B27" s="15"/>
      <c r="C27" s="16"/>
    </row>
    <row r="28" spans="1:3" x14ac:dyDescent="0.2">
      <c r="A28" s="4"/>
      <c r="B28" s="10"/>
    </row>
    <row r="29" spans="1:3" x14ac:dyDescent="0.2">
      <c r="A29" s="20" t="s">
        <v>13</v>
      </c>
      <c r="B29" s="21">
        <f>B21-B92</f>
        <v>36266.189189189186</v>
      </c>
      <c r="C29" s="22"/>
    </row>
    <row r="30" spans="1:3" x14ac:dyDescent="0.2">
      <c r="A30" s="2"/>
    </row>
    <row r="31" spans="1:3" x14ac:dyDescent="0.2">
      <c r="A31" s="2"/>
    </row>
    <row r="32" spans="1:3" x14ac:dyDescent="0.2">
      <c r="A32" s="7" t="s">
        <v>14</v>
      </c>
      <c r="B32" s="7"/>
      <c r="C32" s="23"/>
    </row>
    <row r="33" spans="1:3" x14ac:dyDescent="0.2">
      <c r="A33" s="2" t="s">
        <v>15</v>
      </c>
      <c r="B33" s="3"/>
      <c r="C33" s="24"/>
    </row>
    <row r="34" spans="1:3" x14ac:dyDescent="0.2">
      <c r="A34" s="12">
        <v>44926</v>
      </c>
      <c r="B34" s="27"/>
      <c r="C34" s="27"/>
    </row>
    <row r="35" spans="1:3" x14ac:dyDescent="0.2">
      <c r="A35" s="13"/>
      <c r="B35" s="29"/>
      <c r="C35" s="27"/>
    </row>
    <row r="36" spans="1:3" x14ac:dyDescent="0.2">
      <c r="A36" s="2" t="s">
        <v>20</v>
      </c>
      <c r="B36" s="27"/>
      <c r="C36" s="27"/>
    </row>
    <row r="37" spans="1:3" x14ac:dyDescent="0.2">
      <c r="A37" s="35"/>
      <c r="B37" s="27"/>
      <c r="C37" s="35"/>
    </row>
    <row r="38" spans="1:3" x14ac:dyDescent="0.2">
      <c r="A38" s="13"/>
      <c r="B38" s="27"/>
      <c r="C38" s="27"/>
    </row>
    <row r="39" spans="1:3" ht="17" x14ac:dyDescent="0.2">
      <c r="A39" s="14" t="s">
        <v>21</v>
      </c>
      <c r="B39" s="37">
        <v>24792.786</v>
      </c>
      <c r="C39" s="16" t="s">
        <v>59</v>
      </c>
    </row>
    <row r="40" spans="1:3" x14ac:dyDescent="0.2">
      <c r="A40" s="14" t="s">
        <v>22</v>
      </c>
      <c r="B40" s="37"/>
      <c r="C40" s="16"/>
    </row>
    <row r="41" spans="1:3" ht="17" x14ac:dyDescent="0.2">
      <c r="A41" s="1" t="s">
        <v>23</v>
      </c>
      <c r="B41" s="37">
        <v>4591.558</v>
      </c>
      <c r="C41" s="16" t="s">
        <v>59</v>
      </c>
    </row>
    <row r="42" spans="1:3" x14ac:dyDescent="0.2">
      <c r="A42" s="14"/>
      <c r="B42" s="37"/>
      <c r="C42" s="11"/>
    </row>
    <row r="43" spans="1:3" x14ac:dyDescent="0.2">
      <c r="A43" s="1" t="s">
        <v>24</v>
      </c>
      <c r="B43" s="37"/>
      <c r="C43" s="11"/>
    </row>
    <row r="44" spans="1:3" x14ac:dyDescent="0.2">
      <c r="A44" s="14"/>
      <c r="B44" s="37"/>
      <c r="C44" s="11"/>
    </row>
    <row r="45" spans="1:3" x14ac:dyDescent="0.2">
      <c r="A45" s="14" t="s">
        <v>25</v>
      </c>
      <c r="B45" s="37"/>
      <c r="C45" s="16"/>
    </row>
    <row r="46" spans="1:3" x14ac:dyDescent="0.2">
      <c r="A46" s="14" t="s">
        <v>26</v>
      </c>
      <c r="B46" s="37"/>
      <c r="C46" s="11"/>
    </row>
    <row r="47" spans="1:3" x14ac:dyDescent="0.2">
      <c r="A47" s="14"/>
      <c r="B47" s="37"/>
      <c r="C47" s="11"/>
    </row>
    <row r="48" spans="1:3" x14ac:dyDescent="0.2">
      <c r="A48" s="14" t="s">
        <v>27</v>
      </c>
      <c r="B48" s="37"/>
      <c r="C48" s="11"/>
    </row>
    <row r="49" spans="1:3" x14ac:dyDescent="0.2">
      <c r="A49" s="14" t="s">
        <v>28</v>
      </c>
      <c r="B49" s="37"/>
      <c r="C49" s="16"/>
    </row>
    <row r="50" spans="1:3" x14ac:dyDescent="0.2">
      <c r="A50" s="14" t="s">
        <v>29</v>
      </c>
      <c r="B50" s="37"/>
      <c r="C50" s="11"/>
    </row>
    <row r="51" spans="1:3" x14ac:dyDescent="0.2">
      <c r="A51" s="14" t="s">
        <v>30</v>
      </c>
      <c r="B51" s="37"/>
      <c r="C51" s="11"/>
    </row>
    <row r="52" spans="1:3" x14ac:dyDescent="0.2">
      <c r="A52" s="14"/>
      <c r="B52" s="37"/>
      <c r="C52" s="11"/>
    </row>
    <row r="53" spans="1:3" x14ac:dyDescent="0.2">
      <c r="A53" s="14" t="s">
        <v>31</v>
      </c>
      <c r="B53" s="37"/>
      <c r="C53" s="16"/>
    </row>
    <row r="54" spans="1:3" x14ac:dyDescent="0.2">
      <c r="A54" s="14" t="s">
        <v>32</v>
      </c>
      <c r="B54" s="37"/>
      <c r="C54" s="11"/>
    </row>
    <row r="55" spans="1:3" x14ac:dyDescent="0.2">
      <c r="A55" s="14" t="s">
        <v>33</v>
      </c>
      <c r="B55" s="37"/>
      <c r="C55" s="16"/>
    </row>
    <row r="56" spans="1:3" x14ac:dyDescent="0.2">
      <c r="A56" s="14" t="s">
        <v>34</v>
      </c>
      <c r="B56" s="37"/>
      <c r="C56" s="16"/>
    </row>
    <row r="57" spans="1:3" x14ac:dyDescent="0.2">
      <c r="A57" s="14"/>
      <c r="B57" s="37"/>
      <c r="C57" s="11"/>
    </row>
    <row r="58" spans="1:3" ht="17" x14ac:dyDescent="0.2">
      <c r="A58" s="14" t="s">
        <v>36</v>
      </c>
      <c r="B58" s="37">
        <v>77.864999999999995</v>
      </c>
      <c r="C58" s="16" t="s">
        <v>59</v>
      </c>
    </row>
    <row r="59" spans="1:3" x14ac:dyDescent="0.2">
      <c r="A59" s="14"/>
      <c r="B59" s="37"/>
      <c r="C59" s="11"/>
    </row>
    <row r="60" spans="1:3" x14ac:dyDescent="0.2">
      <c r="A60" s="14" t="s">
        <v>37</v>
      </c>
      <c r="B60" s="37">
        <f>SUM(B45:B58)</f>
        <v>77.864999999999995</v>
      </c>
      <c r="C60" s="11"/>
    </row>
    <row r="61" spans="1:3" x14ac:dyDescent="0.2">
      <c r="A61" s="38"/>
      <c r="B61" s="40"/>
      <c r="C61" s="41"/>
    </row>
    <row r="62" spans="1:3" x14ac:dyDescent="0.2">
      <c r="A62" s="42" t="s">
        <v>14</v>
      </c>
      <c r="B62" s="44">
        <f>B41+B60</f>
        <v>4669.4229999999998</v>
      </c>
      <c r="C62" s="45"/>
    </row>
    <row r="63" spans="1:3" x14ac:dyDescent="0.2">
      <c r="B63" s="10"/>
      <c r="C63" s="11"/>
    </row>
    <row r="64" spans="1:3" x14ac:dyDescent="0.2">
      <c r="B64" s="3"/>
      <c r="C64" s="10"/>
    </row>
    <row r="65" spans="1:3" x14ac:dyDescent="0.2">
      <c r="A65" s="48" t="s">
        <v>38</v>
      </c>
      <c r="B65" s="61">
        <f>ROUND((B29/B39),1)</f>
        <v>1.5</v>
      </c>
      <c r="C65" s="10"/>
    </row>
    <row r="66" spans="1:3" x14ac:dyDescent="0.2">
      <c r="A66" s="48" t="s">
        <v>39</v>
      </c>
      <c r="B66" s="61">
        <f>ROUND((B29/B41),1)</f>
        <v>7.9</v>
      </c>
      <c r="C66" s="10"/>
    </row>
    <row r="67" spans="1:3" x14ac:dyDescent="0.2">
      <c r="A67" s="48" t="s">
        <v>41</v>
      </c>
      <c r="B67" s="61">
        <f>ROUND((B29/B62),1)</f>
        <v>7.8</v>
      </c>
      <c r="C67" s="10"/>
    </row>
    <row r="70" spans="1:3" x14ac:dyDescent="0.2">
      <c r="A70" s="7" t="s">
        <v>42</v>
      </c>
      <c r="B70" s="8"/>
      <c r="C70" s="9"/>
    </row>
    <row r="71" spans="1:3" x14ac:dyDescent="0.2">
      <c r="C71" s="10"/>
    </row>
    <row r="72" spans="1:3" x14ac:dyDescent="0.2">
      <c r="A72" s="14" t="s">
        <v>60</v>
      </c>
    </row>
    <row r="73" spans="1:3" x14ac:dyDescent="0.2">
      <c r="A73" s="14" t="s">
        <v>61</v>
      </c>
    </row>
    <row r="74" spans="1:3" x14ac:dyDescent="0.2">
      <c r="A74" t="s">
        <v>62</v>
      </c>
    </row>
    <row r="75" spans="1:3" x14ac:dyDescent="0.2">
      <c r="A75" t="s">
        <v>63</v>
      </c>
      <c r="C75" s="11"/>
    </row>
    <row r="76" spans="1:3" x14ac:dyDescent="0.2">
      <c r="A76" t="s">
        <v>64</v>
      </c>
      <c r="C76" s="11"/>
    </row>
    <row r="77" spans="1:3" x14ac:dyDescent="0.2">
      <c r="C77" s="11"/>
    </row>
    <row r="78" spans="1:3" x14ac:dyDescent="0.2">
      <c r="A78" s="53"/>
      <c r="B78" s="53"/>
      <c r="C78" s="9"/>
    </row>
    <row r="79" spans="1:3" x14ac:dyDescent="0.2">
      <c r="C79" s="54"/>
    </row>
    <row r="80" spans="1:3" x14ac:dyDescent="0.2">
      <c r="C80" s="54"/>
    </row>
    <row r="81" spans="1:8" x14ac:dyDescent="0.2">
      <c r="B81" s="3" t="s">
        <v>3</v>
      </c>
      <c r="H81" s="62"/>
    </row>
    <row r="82" spans="1:8" x14ac:dyDescent="0.2">
      <c r="B82" s="3"/>
      <c r="E82" s="63"/>
      <c r="H82" s="62"/>
    </row>
    <row r="83" spans="1:8" x14ac:dyDescent="0.2">
      <c r="B83" s="5" t="s">
        <v>5</v>
      </c>
      <c r="H83" s="62"/>
    </row>
    <row r="84" spans="1:8" x14ac:dyDescent="0.2">
      <c r="B84" s="5"/>
      <c r="H84" s="62"/>
    </row>
    <row r="85" spans="1:8" x14ac:dyDescent="0.2">
      <c r="B85" s="55">
        <v>44957</v>
      </c>
    </row>
    <row r="86" spans="1:8" x14ac:dyDescent="0.2">
      <c r="A86" s="2" t="s">
        <v>20</v>
      </c>
      <c r="B86" s="5"/>
    </row>
    <row r="87" spans="1:8" x14ac:dyDescent="0.2">
      <c r="A87" s="56"/>
      <c r="B87" s="5"/>
    </row>
    <row r="89" spans="1:8" ht="17" x14ac:dyDescent="0.2">
      <c r="A89" s="14" t="s">
        <v>47</v>
      </c>
      <c r="B89" s="15">
        <v>3523</v>
      </c>
      <c r="C89" s="16" t="s">
        <v>55</v>
      </c>
    </row>
    <row r="90" spans="1:8" x14ac:dyDescent="0.2">
      <c r="A90" s="14" t="s">
        <v>48</v>
      </c>
      <c r="B90" s="15"/>
      <c r="C90" s="16"/>
    </row>
    <row r="91" spans="1:8" x14ac:dyDescent="0.2">
      <c r="A91" t="s">
        <v>49</v>
      </c>
      <c r="B91" s="40"/>
      <c r="C91" s="16"/>
    </row>
    <row r="92" spans="1:8" x14ac:dyDescent="0.2">
      <c r="A92" s="2" t="s">
        <v>50</v>
      </c>
      <c r="B92" s="58">
        <f>SUM(B89:B91)</f>
        <v>3523</v>
      </c>
    </row>
    <row r="95" spans="1:8" x14ac:dyDescent="0.2">
      <c r="A95" s="59" t="s">
        <v>51</v>
      </c>
    </row>
    <row r="99" spans="5:9" x14ac:dyDescent="0.2">
      <c r="E99" s="16"/>
      <c r="F99" s="16"/>
      <c r="G99" s="16"/>
      <c r="H99" s="16"/>
      <c r="I99" s="16"/>
    </row>
  </sheetData>
  <sheetProtection algorithmName="SHA-512" hashValue="cTeEXXe6CZgwNV5Oe0c65MOku9RWVK0F3dpd4jHTaKSvaMZJu9O3pFNL5+2UM2w7od9TJxKKhMBvRyKO6QMNOA==" saltValue="JIDx28WZrHhTo5CJ9wKXvA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06149-294F-6748-BE6B-C6C0B2C29A4B}">
  <sheetPr>
    <pageSetUpPr fitToPage="1"/>
  </sheetPr>
  <dimension ref="A1:I95"/>
  <sheetViews>
    <sheetView topLeftCell="A38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45005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68" x14ac:dyDescent="0.2">
      <c r="A12" s="14" t="s">
        <v>66</v>
      </c>
      <c r="B12" s="15">
        <f>3031</f>
        <v>3031</v>
      </c>
      <c r="C12" s="16" t="s">
        <v>67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50</v>
      </c>
      <c r="B17" s="15">
        <f>-B84</f>
        <v>2141</v>
      </c>
      <c r="C17" s="16" t="s">
        <v>68</v>
      </c>
    </row>
    <row r="18" spans="1:3" x14ac:dyDescent="0.2">
      <c r="A18" s="14"/>
      <c r="B18" s="15"/>
      <c r="C18" s="16"/>
    </row>
    <row r="19" spans="1:3" ht="51" x14ac:dyDescent="0.2">
      <c r="A19" s="14" t="s">
        <v>69</v>
      </c>
      <c r="B19" s="15">
        <v>-3020</v>
      </c>
      <c r="C19" s="16" t="s">
        <v>70</v>
      </c>
    </row>
    <row r="20" spans="1:3" x14ac:dyDescent="0.2">
      <c r="A20" s="14"/>
      <c r="B20" s="15"/>
      <c r="C20" s="16"/>
    </row>
    <row r="21" spans="1:3" x14ac:dyDescent="0.2">
      <c r="A21" s="4"/>
      <c r="B21" s="10"/>
    </row>
    <row r="22" spans="1:3" x14ac:dyDescent="0.2">
      <c r="A22" s="20" t="s">
        <v>13</v>
      </c>
      <c r="B22" s="21">
        <f>B12-B84+B19</f>
        <v>2152</v>
      </c>
      <c r="C22" s="22"/>
    </row>
    <row r="23" spans="1:3" x14ac:dyDescent="0.2">
      <c r="A23" s="2"/>
    </row>
    <row r="24" spans="1:3" x14ac:dyDescent="0.2">
      <c r="A24" s="2"/>
      <c r="C24" s="4"/>
    </row>
    <row r="25" spans="1:3" x14ac:dyDescent="0.2">
      <c r="A25" s="7" t="s">
        <v>14</v>
      </c>
      <c r="B25" s="7"/>
      <c r="C25" s="23"/>
    </row>
    <row r="26" spans="1:3" x14ac:dyDescent="0.2">
      <c r="A26" s="2" t="s">
        <v>15</v>
      </c>
      <c r="B26" s="3"/>
      <c r="C26" s="24"/>
    </row>
    <row r="27" spans="1:3" x14ac:dyDescent="0.2">
      <c r="A27" s="12">
        <v>44742</v>
      </c>
      <c r="B27" s="27"/>
      <c r="C27" s="27"/>
    </row>
    <row r="28" spans="1:3" x14ac:dyDescent="0.2">
      <c r="A28" s="13"/>
      <c r="B28" s="29"/>
      <c r="C28" s="27"/>
    </row>
    <row r="29" spans="1:3" x14ac:dyDescent="0.2">
      <c r="A29" s="2" t="s">
        <v>20</v>
      </c>
      <c r="B29" s="27"/>
      <c r="C29" s="27"/>
    </row>
    <row r="30" spans="1:3" x14ac:dyDescent="0.2">
      <c r="A30" s="35"/>
      <c r="B30" s="27"/>
      <c r="C30" s="35"/>
    </row>
    <row r="31" spans="1:3" x14ac:dyDescent="0.2">
      <c r="A31" s="13"/>
      <c r="B31" s="27"/>
      <c r="C31" s="27"/>
    </row>
    <row r="32" spans="1:3" ht="17" x14ac:dyDescent="0.2">
      <c r="A32" s="14" t="s">
        <v>21</v>
      </c>
      <c r="B32" s="37">
        <v>7684.2780000000002</v>
      </c>
      <c r="C32" s="16" t="s">
        <v>71</v>
      </c>
    </row>
    <row r="33" spans="1:3" x14ac:dyDescent="0.2">
      <c r="A33" s="14" t="s">
        <v>22</v>
      </c>
      <c r="B33" s="37"/>
      <c r="C33" s="16"/>
    </row>
    <row r="34" spans="1:3" ht="17" x14ac:dyDescent="0.2">
      <c r="A34" s="1" t="s">
        <v>23</v>
      </c>
      <c r="B34" s="37">
        <v>449.76900000000001</v>
      </c>
      <c r="C34" s="16" t="s">
        <v>71</v>
      </c>
    </row>
    <row r="35" spans="1:3" x14ac:dyDescent="0.2">
      <c r="A35" s="14"/>
      <c r="B35" s="37"/>
      <c r="C35" s="11"/>
    </row>
    <row r="36" spans="1:3" x14ac:dyDescent="0.2">
      <c r="A36" s="1" t="s">
        <v>24</v>
      </c>
      <c r="B36" s="37"/>
      <c r="C36" s="11"/>
    </row>
    <row r="37" spans="1:3" x14ac:dyDescent="0.2">
      <c r="A37" s="14"/>
      <c r="B37" s="37"/>
      <c r="C37" s="11"/>
    </row>
    <row r="38" spans="1:3" ht="17" x14ac:dyDescent="0.2">
      <c r="A38" s="14" t="s">
        <v>25</v>
      </c>
      <c r="B38" s="37">
        <v>-0.80500000000000005</v>
      </c>
      <c r="C38" s="16" t="s">
        <v>71</v>
      </c>
    </row>
    <row r="39" spans="1:3" x14ac:dyDescent="0.2">
      <c r="A39" s="14" t="s">
        <v>26</v>
      </c>
      <c r="B39" s="37"/>
      <c r="C39" s="11"/>
    </row>
    <row r="40" spans="1:3" x14ac:dyDescent="0.2">
      <c r="A40" s="14"/>
      <c r="B40" s="37"/>
      <c r="C40" s="11"/>
    </row>
    <row r="41" spans="1:3" x14ac:dyDescent="0.2">
      <c r="A41" s="14" t="s">
        <v>27</v>
      </c>
      <c r="B41" s="37"/>
      <c r="C41" s="11"/>
    </row>
    <row r="42" spans="1:3" x14ac:dyDescent="0.2">
      <c r="A42" s="14" t="s">
        <v>28</v>
      </c>
      <c r="B42" s="37"/>
      <c r="C42" s="16"/>
    </row>
    <row r="43" spans="1:3" x14ac:dyDescent="0.2">
      <c r="A43" s="14" t="s">
        <v>29</v>
      </c>
      <c r="B43" s="37"/>
      <c r="C43" s="11"/>
    </row>
    <row r="44" spans="1:3" ht="17" x14ac:dyDescent="0.2">
      <c r="A44" s="14" t="s">
        <v>72</v>
      </c>
      <c r="B44" s="37">
        <v>-649.55999999999995</v>
      </c>
      <c r="C44" s="16" t="s">
        <v>71</v>
      </c>
    </row>
    <row r="45" spans="1:3" x14ac:dyDescent="0.2">
      <c r="A45" s="14"/>
      <c r="B45" s="37"/>
      <c r="C45" s="11"/>
    </row>
    <row r="46" spans="1:3" ht="17" x14ac:dyDescent="0.2">
      <c r="A46" s="14" t="s">
        <v>31</v>
      </c>
      <c r="B46" s="37">
        <v>372.61</v>
      </c>
      <c r="C46" s="16" t="s">
        <v>71</v>
      </c>
    </row>
    <row r="47" spans="1:3" x14ac:dyDescent="0.2">
      <c r="A47" s="14" t="s">
        <v>32</v>
      </c>
      <c r="B47" s="37"/>
      <c r="C47" s="11"/>
    </row>
    <row r="48" spans="1:3" x14ac:dyDescent="0.2">
      <c r="A48" s="14" t="s">
        <v>33</v>
      </c>
      <c r="B48" s="37"/>
      <c r="C48" s="16"/>
    </row>
    <row r="49" spans="1:3" ht="17" x14ac:dyDescent="0.2">
      <c r="A49" s="14" t="s">
        <v>34</v>
      </c>
      <c r="B49" s="37">
        <v>13.381</v>
      </c>
      <c r="C49" s="16" t="s">
        <v>71</v>
      </c>
    </row>
    <row r="50" spans="1:3" x14ac:dyDescent="0.2">
      <c r="A50" s="14"/>
      <c r="B50" s="37"/>
      <c r="C50" s="11"/>
    </row>
    <row r="51" spans="1:3" ht="17" x14ac:dyDescent="0.2">
      <c r="A51" s="14" t="s">
        <v>36</v>
      </c>
      <c r="B51" s="37">
        <v>82.876000000000005</v>
      </c>
      <c r="C51" s="16" t="s">
        <v>71</v>
      </c>
    </row>
    <row r="52" spans="1:3" x14ac:dyDescent="0.2">
      <c r="A52" s="14"/>
      <c r="B52" s="37"/>
      <c r="C52" s="11"/>
    </row>
    <row r="53" spans="1:3" x14ac:dyDescent="0.2">
      <c r="A53" s="14" t="s">
        <v>37</v>
      </c>
      <c r="B53" s="37">
        <f>SUM(B38:B51)</f>
        <v>-181.49799999999991</v>
      </c>
      <c r="C53" s="11"/>
    </row>
    <row r="54" spans="1:3" x14ac:dyDescent="0.2">
      <c r="A54" s="38"/>
      <c r="B54" s="40"/>
      <c r="C54" s="41"/>
    </row>
    <row r="55" spans="1:3" x14ac:dyDescent="0.2">
      <c r="A55" s="42" t="s">
        <v>14</v>
      </c>
      <c r="B55" s="44">
        <f>B34+B53</f>
        <v>268.27100000000007</v>
      </c>
      <c r="C55" s="45"/>
    </row>
    <row r="56" spans="1:3" x14ac:dyDescent="0.2">
      <c r="B56" s="10"/>
      <c r="C56" s="11"/>
    </row>
    <row r="57" spans="1:3" x14ac:dyDescent="0.2">
      <c r="B57" s="3"/>
      <c r="C57" s="10"/>
    </row>
    <row r="58" spans="1:3" x14ac:dyDescent="0.2">
      <c r="A58" s="48" t="s">
        <v>38</v>
      </c>
      <c r="B58" s="61">
        <f>ROUND((B22/B32),1)</f>
        <v>0.3</v>
      </c>
      <c r="C58" s="10"/>
    </row>
    <row r="59" spans="1:3" x14ac:dyDescent="0.2">
      <c r="A59" s="48" t="s">
        <v>39</v>
      </c>
      <c r="B59" s="61">
        <f>ROUND((B22/B34),1)</f>
        <v>4.8</v>
      </c>
      <c r="C59" s="10"/>
    </row>
    <row r="60" spans="1:3" x14ac:dyDescent="0.2">
      <c r="A60" s="48" t="s">
        <v>41</v>
      </c>
      <c r="B60" s="61">
        <f>ROUND((B22/B55),1)</f>
        <v>8</v>
      </c>
      <c r="C60" s="10"/>
    </row>
    <row r="63" spans="1:3" x14ac:dyDescent="0.2">
      <c r="A63" s="7" t="s">
        <v>42</v>
      </c>
      <c r="B63" s="8"/>
      <c r="C63" s="9"/>
    </row>
    <row r="64" spans="1:3" x14ac:dyDescent="0.2">
      <c r="C64" s="10"/>
    </row>
    <row r="65" spans="1:3" x14ac:dyDescent="0.2">
      <c r="A65" s="14" t="s">
        <v>73</v>
      </c>
    </row>
    <row r="66" spans="1:3" x14ac:dyDescent="0.2">
      <c r="A66" t="s">
        <v>74</v>
      </c>
    </row>
    <row r="67" spans="1:3" x14ac:dyDescent="0.2">
      <c r="A67" s="14" t="s">
        <v>75</v>
      </c>
    </row>
    <row r="68" spans="1:3" x14ac:dyDescent="0.2">
      <c r="A68" s="14" t="s">
        <v>76</v>
      </c>
    </row>
    <row r="69" spans="1:3" x14ac:dyDescent="0.2">
      <c r="C69" s="11"/>
    </row>
    <row r="70" spans="1:3" x14ac:dyDescent="0.2">
      <c r="A70" s="53"/>
      <c r="B70" s="53"/>
      <c r="C70" s="9"/>
    </row>
    <row r="71" spans="1:3" x14ac:dyDescent="0.2">
      <c r="C71" s="54"/>
    </row>
    <row r="72" spans="1:3" x14ac:dyDescent="0.2">
      <c r="C72" s="54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55">
        <v>45005</v>
      </c>
    </row>
    <row r="78" spans="1:3" x14ac:dyDescent="0.2">
      <c r="A78" s="2" t="s">
        <v>20</v>
      </c>
      <c r="B78" s="5"/>
    </row>
    <row r="79" spans="1:3" x14ac:dyDescent="0.2">
      <c r="A79" s="56"/>
      <c r="B79" s="5"/>
    </row>
    <row r="81" spans="1:9" ht="34" x14ac:dyDescent="0.2">
      <c r="A81" s="14" t="s">
        <v>77</v>
      </c>
      <c r="B81" s="15">
        <v>790</v>
      </c>
      <c r="C81" s="16" t="s">
        <v>78</v>
      </c>
    </row>
    <row r="82" spans="1:9" ht="34" x14ac:dyDescent="0.2">
      <c r="A82" s="14" t="s">
        <v>48</v>
      </c>
      <c r="B82" s="15">
        <v>-2611</v>
      </c>
      <c r="C82" s="16" t="s">
        <v>78</v>
      </c>
    </row>
    <row r="83" spans="1:9" ht="34" x14ac:dyDescent="0.2">
      <c r="A83" s="14" t="s">
        <v>49</v>
      </c>
      <c r="B83" s="60">
        <v>-320</v>
      </c>
      <c r="C83" s="16" t="s">
        <v>78</v>
      </c>
    </row>
    <row r="84" spans="1:9" x14ac:dyDescent="0.2">
      <c r="A84" s="2" t="s">
        <v>50</v>
      </c>
      <c r="B84" s="58">
        <f>SUM(B81:B83)</f>
        <v>-2141</v>
      </c>
    </row>
    <row r="87" spans="1:9" x14ac:dyDescent="0.2">
      <c r="A87" s="59" t="s">
        <v>51</v>
      </c>
    </row>
    <row r="91" spans="1:9" x14ac:dyDescent="0.2">
      <c r="E91" s="16"/>
      <c r="F91" s="16"/>
      <c r="G91" s="16"/>
      <c r="H91" s="16"/>
      <c r="I91" s="16"/>
    </row>
    <row r="94" spans="1:9" x14ac:dyDescent="0.2">
      <c r="B94" s="64"/>
    </row>
    <row r="95" spans="1:9" x14ac:dyDescent="0.2">
      <c r="B95" s="64"/>
    </row>
  </sheetData>
  <sheetProtection algorithmName="SHA-512" hashValue="CMC+Rlgj6lIaV+nDsAg1xZsjBo0MU8kXXA0XXkOxSxCnx2eSeyWl2ApqFIj+BL1re4KcjsV0R6rdPeXjtRv71w==" saltValue="6gqQrJnznnbOiNUr5uUR4w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0AC4-E3C7-4A45-B4A0-33813C5F9EFE}">
  <sheetPr>
    <pageSetUpPr fitToPage="1"/>
  </sheetPr>
  <dimension ref="A1:I92"/>
  <sheetViews>
    <sheetView topLeftCell="A49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45016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80</v>
      </c>
      <c r="B12" s="15">
        <v>1175</v>
      </c>
      <c r="C12" s="16" t="s">
        <v>243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9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B12-B89</f>
        <v>1175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44926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17" x14ac:dyDescent="0.2">
      <c r="A30" s="14" t="s">
        <v>21</v>
      </c>
      <c r="B30" s="37">
        <v>2600</v>
      </c>
      <c r="C30" s="16" t="s">
        <v>81</v>
      </c>
    </row>
    <row r="31" spans="1:3" x14ac:dyDescent="0.2">
      <c r="A31" s="14" t="s">
        <v>22</v>
      </c>
      <c r="B31" s="18"/>
      <c r="C31" s="16"/>
    </row>
    <row r="32" spans="1:3" x14ac:dyDescent="0.2">
      <c r="A32" s="1" t="s">
        <v>23</v>
      </c>
      <c r="B32" s="18"/>
      <c r="C32" s="16"/>
    </row>
    <row r="33" spans="1:3" x14ac:dyDescent="0.2">
      <c r="A33" s="14"/>
      <c r="B33" s="18"/>
      <c r="C33" s="11"/>
    </row>
    <row r="34" spans="1:3" x14ac:dyDescent="0.2">
      <c r="A34" s="1" t="s">
        <v>24</v>
      </c>
      <c r="B34" s="18"/>
      <c r="C34" s="11"/>
    </row>
    <row r="35" spans="1:3" x14ac:dyDescent="0.2">
      <c r="A35" s="14"/>
      <c r="B35" s="18"/>
      <c r="C35" s="11"/>
    </row>
    <row r="36" spans="1:3" x14ac:dyDescent="0.2">
      <c r="A36" s="14" t="s">
        <v>25</v>
      </c>
      <c r="B36" s="18"/>
      <c r="C36" s="16"/>
    </row>
    <row r="37" spans="1:3" x14ac:dyDescent="0.2">
      <c r="A37" s="14" t="s">
        <v>26</v>
      </c>
      <c r="B37" s="18"/>
      <c r="C37" s="11"/>
    </row>
    <row r="38" spans="1:3" x14ac:dyDescent="0.2">
      <c r="A38" s="14"/>
      <c r="B38" s="18"/>
      <c r="C38" s="11"/>
    </row>
    <row r="39" spans="1:3" x14ac:dyDescent="0.2">
      <c r="A39" s="14" t="s">
        <v>27</v>
      </c>
      <c r="B39" s="18"/>
      <c r="C39" s="11"/>
    </row>
    <row r="40" spans="1:3" x14ac:dyDescent="0.2">
      <c r="A40" s="14" t="s">
        <v>28</v>
      </c>
      <c r="B40" s="18"/>
      <c r="C40" s="16"/>
    </row>
    <row r="41" spans="1:3" x14ac:dyDescent="0.2">
      <c r="A41" s="14" t="s">
        <v>29</v>
      </c>
      <c r="B41" s="18"/>
      <c r="C41" s="11"/>
    </row>
    <row r="42" spans="1:3" x14ac:dyDescent="0.2">
      <c r="A42" s="14" t="s">
        <v>30</v>
      </c>
      <c r="B42" s="18"/>
      <c r="C42" s="11"/>
    </row>
    <row r="43" spans="1:3" x14ac:dyDescent="0.2">
      <c r="A43" s="14"/>
      <c r="B43" s="18"/>
      <c r="C43" s="11"/>
    </row>
    <row r="44" spans="1:3" x14ac:dyDescent="0.2">
      <c r="A44" s="14" t="s">
        <v>31</v>
      </c>
      <c r="B44" s="18"/>
      <c r="C44" s="16"/>
    </row>
    <row r="45" spans="1:3" x14ac:dyDescent="0.2">
      <c r="A45" s="14" t="s">
        <v>32</v>
      </c>
      <c r="B45" s="18"/>
      <c r="C45" s="11"/>
    </row>
    <row r="46" spans="1:3" x14ac:dyDescent="0.2">
      <c r="A46" s="14" t="s">
        <v>33</v>
      </c>
      <c r="B46" s="18"/>
      <c r="C46" s="16"/>
    </row>
    <row r="47" spans="1:3" x14ac:dyDescent="0.2">
      <c r="A47" s="14" t="s">
        <v>34</v>
      </c>
      <c r="B47" s="18"/>
      <c r="C47" s="16"/>
    </row>
    <row r="48" spans="1:3" x14ac:dyDescent="0.2">
      <c r="A48" s="14"/>
      <c r="B48" s="18"/>
      <c r="C48" s="11"/>
    </row>
    <row r="49" spans="1:3" x14ac:dyDescent="0.2">
      <c r="A49" s="14" t="s">
        <v>36</v>
      </c>
      <c r="B49" s="18"/>
      <c r="C49" s="16"/>
    </row>
    <row r="50" spans="1:3" x14ac:dyDescent="0.2">
      <c r="A50" s="14"/>
      <c r="B50" s="18"/>
      <c r="C50" s="11"/>
    </row>
    <row r="51" spans="1:3" x14ac:dyDescent="0.2">
      <c r="A51" s="14" t="s">
        <v>37</v>
      </c>
      <c r="B51" s="18"/>
      <c r="C51" s="11"/>
    </row>
    <row r="52" spans="1:3" x14ac:dyDescent="0.2">
      <c r="A52" s="38"/>
      <c r="B52" s="40"/>
      <c r="C52" s="41"/>
    </row>
    <row r="53" spans="1:3" ht="17" x14ac:dyDescent="0.2">
      <c r="A53" s="42" t="s">
        <v>14</v>
      </c>
      <c r="B53" s="44">
        <v>250</v>
      </c>
      <c r="C53" s="65" t="s">
        <v>81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38</v>
      </c>
      <c r="B56" s="61">
        <f>ROUND((B20/B30),1)</f>
        <v>0.5</v>
      </c>
      <c r="C56" s="10"/>
    </row>
    <row r="57" spans="1:3" x14ac:dyDescent="0.2">
      <c r="A57" s="48" t="s">
        <v>39</v>
      </c>
      <c r="B57" s="66" t="s">
        <v>40</v>
      </c>
      <c r="C57" s="10"/>
    </row>
    <row r="58" spans="1:3" x14ac:dyDescent="0.2">
      <c r="A58" s="48" t="s">
        <v>41</v>
      </c>
      <c r="B58" s="61">
        <f>ROUND((B20/B53),1)</f>
        <v>4.7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4" t="s">
        <v>82</v>
      </c>
    </row>
    <row r="64" spans="1:3" x14ac:dyDescent="0.2">
      <c r="A64" s="14" t="s">
        <v>83</v>
      </c>
    </row>
    <row r="65" spans="1:3" x14ac:dyDescent="0.2">
      <c r="A65" t="s">
        <v>84</v>
      </c>
    </row>
    <row r="66" spans="1:3" x14ac:dyDescent="0.2">
      <c r="C66" s="11"/>
    </row>
    <row r="67" spans="1:3" x14ac:dyDescent="0.2">
      <c r="A67" s="53"/>
      <c r="B67" s="53"/>
      <c r="C67" s="9"/>
    </row>
    <row r="68" spans="1:3" x14ac:dyDescent="0.2">
      <c r="C68" s="54"/>
    </row>
    <row r="69" spans="1:3" x14ac:dyDescent="0.2">
      <c r="C69" s="54"/>
    </row>
    <row r="70" spans="1:3" hidden="1" x14ac:dyDescent="0.2">
      <c r="B70" s="3" t="s">
        <v>3</v>
      </c>
    </row>
    <row r="71" spans="1:3" hidden="1" x14ac:dyDescent="0.2">
      <c r="B71" s="3"/>
    </row>
    <row r="72" spans="1:3" hidden="1" x14ac:dyDescent="0.2">
      <c r="B72" s="5" t="s">
        <v>5</v>
      </c>
    </row>
    <row r="73" spans="1:3" hidden="1" x14ac:dyDescent="0.2">
      <c r="B73" s="5"/>
    </row>
    <row r="74" spans="1:3" hidden="1" x14ac:dyDescent="0.2">
      <c r="B74" s="55" t="s">
        <v>46</v>
      </c>
    </row>
    <row r="75" spans="1:3" hidden="1" x14ac:dyDescent="0.2">
      <c r="A75" s="2" t="s">
        <v>20</v>
      </c>
      <c r="B75" s="5"/>
    </row>
    <row r="76" spans="1:3" hidden="1" x14ac:dyDescent="0.2">
      <c r="A76" s="56"/>
      <c r="B76" s="5"/>
    </row>
    <row r="77" spans="1:3" hidden="1" x14ac:dyDescent="0.2"/>
    <row r="78" spans="1:3" ht="17" hidden="1" x14ac:dyDescent="0.2">
      <c r="A78" s="14" t="s">
        <v>47</v>
      </c>
      <c r="B78" s="15">
        <v>0</v>
      </c>
      <c r="C78" s="16" t="s">
        <v>16</v>
      </c>
    </row>
    <row r="79" spans="1:3" hidden="1" x14ac:dyDescent="0.2">
      <c r="A79" s="14" t="s">
        <v>48</v>
      </c>
      <c r="B79" s="15"/>
      <c r="C79" s="16"/>
    </row>
    <row r="80" spans="1:3" hidden="1" x14ac:dyDescent="0.2">
      <c r="A80" t="s">
        <v>49</v>
      </c>
      <c r="B80" s="40"/>
      <c r="C80" s="16"/>
    </row>
    <row r="81" spans="1:9" hidden="1" x14ac:dyDescent="0.2">
      <c r="A81" s="2" t="s">
        <v>50</v>
      </c>
      <c r="B81" s="58">
        <f>SUM(B78:B80)</f>
        <v>0</v>
      </c>
    </row>
    <row r="84" spans="1:9" x14ac:dyDescent="0.2">
      <c r="A84" s="59" t="s">
        <v>51</v>
      </c>
    </row>
    <row r="88" spans="1:9" x14ac:dyDescent="0.2">
      <c r="E88" s="16"/>
      <c r="F88" s="16"/>
      <c r="G88" s="16"/>
      <c r="H88" s="16"/>
      <c r="I88" s="16"/>
    </row>
    <row r="91" spans="1:9" x14ac:dyDescent="0.2">
      <c r="B91" s="64"/>
    </row>
    <row r="92" spans="1:9" x14ac:dyDescent="0.2">
      <c r="B92" s="64"/>
    </row>
  </sheetData>
  <sheetProtection algorithmName="SHA-512" hashValue="VKfXsd7f7sCxknyrq/Ao6MTs0wfmYycN5R1w/ZuLOMGgOPUqp/kYcNZtp4JWjhcrxiKlm3OZQmKicF8ISrZoqQ==" saltValue="M1jrdHfSXI9dfy4bXvRXu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6F827-B9BB-8F40-B808-2E3F584790A8}">
  <sheetPr>
    <pageSetUpPr fitToPage="1"/>
  </sheetPr>
  <dimension ref="A1:K102"/>
  <sheetViews>
    <sheetView topLeftCell="A49"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7" x14ac:dyDescent="0.2">
      <c r="A1" s="1" t="s">
        <v>0</v>
      </c>
      <c r="B1" s="1" t="s">
        <v>85</v>
      </c>
      <c r="C1" s="1"/>
      <c r="D1" s="1"/>
      <c r="E1" s="1"/>
    </row>
    <row r="2" spans="1:7" x14ac:dyDescent="0.2">
      <c r="A2" s="2"/>
    </row>
    <row r="3" spans="1:7" x14ac:dyDescent="0.2">
      <c r="A3" s="2" t="s">
        <v>2</v>
      </c>
      <c r="B3" s="3" t="s">
        <v>3</v>
      </c>
      <c r="C3" s="3" t="s">
        <v>3</v>
      </c>
      <c r="D3" s="3" t="s">
        <v>86</v>
      </c>
      <c r="E3" s="4"/>
    </row>
    <row r="4" spans="1:7" x14ac:dyDescent="0.2">
      <c r="A4" s="2"/>
      <c r="B4" s="3"/>
      <c r="C4" s="3"/>
      <c r="D4" s="3"/>
      <c r="E4" s="4"/>
    </row>
    <row r="5" spans="1:7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7" x14ac:dyDescent="0.2">
      <c r="A6" s="2"/>
      <c r="B6" s="6"/>
      <c r="C6" s="6"/>
      <c r="D6" s="6"/>
    </row>
    <row r="7" spans="1:7" x14ac:dyDescent="0.2">
      <c r="A7" s="7" t="s">
        <v>6</v>
      </c>
      <c r="B7" s="8"/>
      <c r="C7" s="8"/>
      <c r="D7" s="8"/>
      <c r="E7" s="9"/>
    </row>
    <row r="8" spans="1:7" x14ac:dyDescent="0.2">
      <c r="A8" s="2" t="s">
        <v>7</v>
      </c>
      <c r="B8" s="10"/>
      <c r="C8" s="10"/>
      <c r="D8" s="10"/>
      <c r="E8" s="11"/>
    </row>
    <row r="9" spans="1:7" x14ac:dyDescent="0.2">
      <c r="A9" s="12">
        <v>45019</v>
      </c>
      <c r="B9" s="10"/>
      <c r="C9" s="10"/>
      <c r="D9" s="10"/>
      <c r="E9" s="11"/>
    </row>
    <row r="10" spans="1:7" x14ac:dyDescent="0.2">
      <c r="A10" s="13"/>
      <c r="B10" s="10"/>
      <c r="C10" s="10"/>
      <c r="D10" s="10"/>
      <c r="E10" s="11"/>
    </row>
    <row r="11" spans="1:7" x14ac:dyDescent="0.2">
      <c r="A11" s="2" t="s">
        <v>87</v>
      </c>
      <c r="B11" s="10"/>
      <c r="C11" s="10"/>
      <c r="D11" s="10"/>
      <c r="E11" s="11"/>
    </row>
    <row r="12" spans="1:7" x14ac:dyDescent="0.2">
      <c r="A12" s="67">
        <v>7.8039999999999998E-2</v>
      </c>
      <c r="B12" s="10"/>
      <c r="C12" s="10"/>
      <c r="D12" s="10"/>
      <c r="E12" s="11" t="s">
        <v>88</v>
      </c>
    </row>
    <row r="13" spans="1:7" x14ac:dyDescent="0.2">
      <c r="A13" s="13"/>
      <c r="B13" s="10"/>
      <c r="C13" s="10"/>
      <c r="D13" s="10"/>
      <c r="E13" s="11"/>
    </row>
    <row r="14" spans="1:7" x14ac:dyDescent="0.2">
      <c r="A14" s="13"/>
      <c r="B14" s="10"/>
      <c r="C14" s="10"/>
      <c r="D14" s="10"/>
      <c r="E14" s="11"/>
    </row>
    <row r="15" spans="1:7" ht="34" x14ac:dyDescent="0.2">
      <c r="A15" s="14" t="s">
        <v>53</v>
      </c>
      <c r="B15" s="15">
        <f>D15*A12</f>
        <v>24114.36</v>
      </c>
      <c r="C15" s="15"/>
      <c r="D15" s="15">
        <f>442000-133000</f>
        <v>309000</v>
      </c>
      <c r="E15" s="16" t="s">
        <v>89</v>
      </c>
      <c r="G15" s="14"/>
    </row>
    <row r="16" spans="1:7" x14ac:dyDescent="0.2">
      <c r="A16" s="14"/>
      <c r="B16" s="15"/>
      <c r="C16" s="15"/>
      <c r="D16" s="15"/>
      <c r="E16" s="16"/>
    </row>
    <row r="17" spans="1:5" ht="85" x14ac:dyDescent="0.2">
      <c r="A17" s="14" t="s">
        <v>90</v>
      </c>
      <c r="B17" s="60">
        <f>D17*A12</f>
        <v>10379.32</v>
      </c>
      <c r="C17" s="60"/>
      <c r="D17" s="60">
        <v>133000</v>
      </c>
      <c r="E17" s="16" t="s">
        <v>91</v>
      </c>
    </row>
    <row r="18" spans="1:5" x14ac:dyDescent="0.2">
      <c r="A18" s="14"/>
      <c r="B18" s="15"/>
      <c r="C18" s="15"/>
      <c r="D18" s="15"/>
      <c r="E18" s="16"/>
    </row>
    <row r="19" spans="1:5" x14ac:dyDescent="0.2">
      <c r="A19" s="14"/>
      <c r="B19" s="15"/>
      <c r="C19" s="15"/>
      <c r="D19" s="15"/>
      <c r="E19" s="16"/>
    </row>
    <row r="20" spans="1:5" ht="34" x14ac:dyDescent="0.2">
      <c r="A20" s="1" t="s">
        <v>56</v>
      </c>
      <c r="B20" s="15">
        <f>SUM(B15:B17)</f>
        <v>34493.68</v>
      </c>
      <c r="C20" s="15"/>
      <c r="D20" s="15">
        <f>SUM(D15:D17)</f>
        <v>442000</v>
      </c>
      <c r="E20" s="16" t="s">
        <v>92</v>
      </c>
    </row>
    <row r="21" spans="1:5" x14ac:dyDescent="0.2">
      <c r="A21" s="14"/>
      <c r="B21" s="15"/>
      <c r="C21" s="15"/>
      <c r="D21" s="15"/>
      <c r="E21" s="16"/>
    </row>
    <row r="22" spans="1:5" x14ac:dyDescent="0.2">
      <c r="A22" s="1" t="s">
        <v>10</v>
      </c>
      <c r="B22" s="15"/>
      <c r="C22" s="15"/>
      <c r="D22" s="15"/>
      <c r="E22" s="16"/>
    </row>
    <row r="23" spans="1:5" ht="34" x14ac:dyDescent="0.2">
      <c r="A23" s="17">
        <v>0.8</v>
      </c>
      <c r="B23" s="15"/>
      <c r="C23" s="15"/>
      <c r="D23" s="15"/>
      <c r="E23" s="16" t="s">
        <v>93</v>
      </c>
    </row>
    <row r="24" spans="1:5" x14ac:dyDescent="0.2">
      <c r="B24" s="15"/>
      <c r="C24" s="15"/>
      <c r="D24" s="15"/>
      <c r="E24" s="16"/>
    </row>
    <row r="25" spans="1:5" x14ac:dyDescent="0.2">
      <c r="A25" s="1" t="s">
        <v>57</v>
      </c>
      <c r="B25" s="15">
        <f>B20/A23</f>
        <v>43117.1</v>
      </c>
      <c r="C25" s="15"/>
      <c r="D25" s="15"/>
      <c r="E25" s="16"/>
    </row>
    <row r="26" spans="1:5" x14ac:dyDescent="0.2">
      <c r="A26" s="14"/>
      <c r="B26" s="15"/>
      <c r="C26" s="15"/>
      <c r="D26" s="15"/>
      <c r="E26" s="16"/>
    </row>
    <row r="27" spans="1:5" x14ac:dyDescent="0.2">
      <c r="A27" s="19" t="s">
        <v>12</v>
      </c>
      <c r="B27" s="15"/>
      <c r="C27" s="15"/>
      <c r="D27" s="15"/>
      <c r="E27" s="16"/>
    </row>
    <row r="28" spans="1:5" x14ac:dyDescent="0.2">
      <c r="A28" s="14"/>
      <c r="B28" s="15"/>
      <c r="C28" s="15"/>
      <c r="D28" s="15"/>
      <c r="E28" s="16"/>
    </row>
    <row r="29" spans="1:5" ht="34" x14ac:dyDescent="0.2">
      <c r="A29" s="14" t="s">
        <v>58</v>
      </c>
      <c r="B29" s="15">
        <f>-B95</f>
        <v>-11627.96</v>
      </c>
      <c r="C29" s="15"/>
      <c r="D29" s="15"/>
      <c r="E29" s="16" t="s">
        <v>94</v>
      </c>
    </row>
    <row r="30" spans="1:5" x14ac:dyDescent="0.2">
      <c r="A30" s="14"/>
      <c r="B30" s="15"/>
      <c r="C30" s="15"/>
      <c r="D30" s="15"/>
      <c r="E30" s="16"/>
    </row>
    <row r="31" spans="1:5" x14ac:dyDescent="0.2">
      <c r="A31" s="4"/>
      <c r="B31" s="10"/>
      <c r="C31" s="10"/>
      <c r="D31" s="10"/>
    </row>
    <row r="32" spans="1:5" x14ac:dyDescent="0.2">
      <c r="A32" s="20" t="s">
        <v>13</v>
      </c>
      <c r="B32" s="21">
        <f>B25-B95</f>
        <v>31489.14</v>
      </c>
      <c r="C32" s="21"/>
      <c r="D32" s="21"/>
      <c r="E32" s="22"/>
    </row>
    <row r="33" spans="1:5" x14ac:dyDescent="0.2">
      <c r="A33" s="2"/>
    </row>
    <row r="34" spans="1:5" x14ac:dyDescent="0.2">
      <c r="A34" s="2"/>
    </row>
    <row r="35" spans="1:5" x14ac:dyDescent="0.2">
      <c r="A35" s="7" t="s">
        <v>14</v>
      </c>
      <c r="B35" s="7"/>
      <c r="C35" s="7"/>
      <c r="D35" s="7"/>
      <c r="E35" s="23"/>
    </row>
    <row r="36" spans="1:5" x14ac:dyDescent="0.2">
      <c r="A36" s="2" t="s">
        <v>15</v>
      </c>
      <c r="B36" s="3"/>
      <c r="C36" s="3"/>
      <c r="D36" s="3"/>
      <c r="E36" s="24"/>
    </row>
    <row r="37" spans="1:5" x14ac:dyDescent="0.2">
      <c r="A37" s="12">
        <v>45016</v>
      </c>
      <c r="B37" s="68" t="s">
        <v>95</v>
      </c>
      <c r="C37" s="68" t="s">
        <v>96</v>
      </c>
      <c r="D37" s="27"/>
      <c r="E37" s="27"/>
    </row>
    <row r="38" spans="1:5" x14ac:dyDescent="0.2">
      <c r="A38" s="13"/>
      <c r="B38" s="69"/>
      <c r="C38" s="70" t="s">
        <v>97</v>
      </c>
      <c r="D38" s="29"/>
      <c r="E38" s="27"/>
    </row>
    <row r="39" spans="1:5" x14ac:dyDescent="0.2">
      <c r="A39" s="13"/>
      <c r="B39" s="29"/>
      <c r="C39" s="71"/>
      <c r="D39" s="29"/>
      <c r="E39" s="27"/>
    </row>
    <row r="40" spans="1:5" x14ac:dyDescent="0.2">
      <c r="A40" s="2" t="s">
        <v>20</v>
      </c>
      <c r="B40" s="27"/>
      <c r="C40" s="27"/>
      <c r="D40" s="27"/>
      <c r="E40" s="27"/>
    </row>
    <row r="41" spans="1:5" x14ac:dyDescent="0.2">
      <c r="A41" s="35"/>
      <c r="B41" s="27"/>
      <c r="C41" s="27"/>
      <c r="D41" s="27"/>
      <c r="E41" s="35"/>
    </row>
    <row r="42" spans="1:5" x14ac:dyDescent="0.2">
      <c r="A42" s="13"/>
      <c r="B42" s="27"/>
      <c r="C42" s="27"/>
      <c r="D42" s="27"/>
      <c r="E42" s="27"/>
    </row>
    <row r="43" spans="1:5" ht="34" x14ac:dyDescent="0.2">
      <c r="A43" s="14" t="s">
        <v>21</v>
      </c>
      <c r="B43" s="37">
        <f>(C43/14)*12</f>
        <v>15593.45057142857</v>
      </c>
      <c r="C43" s="37">
        <v>18192.359</v>
      </c>
      <c r="D43" s="37"/>
      <c r="E43" s="16" t="s">
        <v>98</v>
      </c>
    </row>
    <row r="44" spans="1:5" x14ac:dyDescent="0.2">
      <c r="A44" s="14" t="s">
        <v>22</v>
      </c>
      <c r="B44" s="37"/>
      <c r="C44" s="37"/>
      <c r="D44" s="37"/>
      <c r="E44" s="16"/>
    </row>
    <row r="45" spans="1:5" ht="34" x14ac:dyDescent="0.2">
      <c r="A45" s="1" t="s">
        <v>23</v>
      </c>
      <c r="B45" s="37">
        <f>(C45/14)*12</f>
        <v>5891.8799999999992</v>
      </c>
      <c r="C45" s="37">
        <v>6873.86</v>
      </c>
      <c r="D45" s="37"/>
      <c r="E45" s="16" t="s">
        <v>98</v>
      </c>
    </row>
    <row r="46" spans="1:5" x14ac:dyDescent="0.2">
      <c r="A46" s="14"/>
      <c r="B46" s="37"/>
      <c r="C46" s="37"/>
      <c r="D46" s="37"/>
      <c r="E46" s="11"/>
    </row>
    <row r="47" spans="1:5" x14ac:dyDescent="0.2">
      <c r="A47" s="1" t="s">
        <v>24</v>
      </c>
      <c r="B47" s="37"/>
      <c r="C47" s="37"/>
      <c r="D47" s="37"/>
      <c r="E47" s="11"/>
    </row>
    <row r="48" spans="1:5" x14ac:dyDescent="0.2">
      <c r="A48" s="14"/>
      <c r="B48" s="37"/>
      <c r="C48" s="37"/>
      <c r="D48" s="37"/>
      <c r="E48" s="11"/>
    </row>
    <row r="49" spans="1:5" ht="34" x14ac:dyDescent="0.2">
      <c r="A49" s="14" t="s">
        <v>25</v>
      </c>
      <c r="B49" s="37">
        <f>(C49/14)*12</f>
        <v>-64.520571428571429</v>
      </c>
      <c r="C49" s="37">
        <v>-75.274000000000001</v>
      </c>
      <c r="D49" s="37"/>
      <c r="E49" s="16" t="s">
        <v>98</v>
      </c>
    </row>
    <row r="50" spans="1:5" x14ac:dyDescent="0.2">
      <c r="A50" s="14" t="s">
        <v>26</v>
      </c>
      <c r="B50" s="37"/>
      <c r="C50" s="37"/>
      <c r="D50" s="37"/>
      <c r="E50" s="11"/>
    </row>
    <row r="51" spans="1:5" x14ac:dyDescent="0.2">
      <c r="A51" s="14"/>
      <c r="B51" s="37"/>
      <c r="C51" s="37"/>
      <c r="D51" s="37"/>
      <c r="E51" s="11"/>
    </row>
    <row r="52" spans="1:5" x14ac:dyDescent="0.2">
      <c r="A52" s="14" t="s">
        <v>27</v>
      </c>
      <c r="B52" s="37"/>
      <c r="C52" s="37"/>
      <c r="D52" s="37"/>
      <c r="E52" s="11"/>
    </row>
    <row r="53" spans="1:5" x14ac:dyDescent="0.2">
      <c r="A53" s="14" t="s">
        <v>28</v>
      </c>
      <c r="B53" s="37"/>
      <c r="C53" s="37"/>
      <c r="D53" s="37"/>
      <c r="E53" s="16"/>
    </row>
    <row r="54" spans="1:5" x14ac:dyDescent="0.2">
      <c r="A54" s="14" t="s">
        <v>29</v>
      </c>
      <c r="B54" s="37"/>
      <c r="C54" s="37"/>
      <c r="D54" s="37"/>
      <c r="E54" s="11"/>
    </row>
    <row r="55" spans="1:5" x14ac:dyDescent="0.2">
      <c r="A55" s="14" t="s">
        <v>30</v>
      </c>
      <c r="B55" s="37"/>
      <c r="C55" s="37"/>
      <c r="D55" s="37"/>
      <c r="E55" s="11"/>
    </row>
    <row r="56" spans="1:5" x14ac:dyDescent="0.2">
      <c r="A56" s="14"/>
      <c r="B56" s="37"/>
      <c r="C56" s="37"/>
      <c r="D56" s="37"/>
      <c r="E56" s="11"/>
    </row>
    <row r="57" spans="1:5" x14ac:dyDescent="0.2">
      <c r="A57" s="14" t="s">
        <v>31</v>
      </c>
      <c r="B57" s="37"/>
      <c r="C57" s="37"/>
      <c r="D57" s="37"/>
      <c r="E57" s="16"/>
    </row>
    <row r="58" spans="1:5" x14ac:dyDescent="0.2">
      <c r="A58" s="14" t="s">
        <v>32</v>
      </c>
      <c r="B58" s="37"/>
      <c r="C58" s="37"/>
      <c r="D58" s="37"/>
      <c r="E58" s="11"/>
    </row>
    <row r="59" spans="1:5" x14ac:dyDescent="0.2">
      <c r="A59" s="14" t="s">
        <v>33</v>
      </c>
      <c r="B59" s="37"/>
      <c r="C59" s="37"/>
      <c r="D59" s="37"/>
      <c r="E59" s="16"/>
    </row>
    <row r="60" spans="1:5" x14ac:dyDescent="0.2">
      <c r="A60" s="14" t="s">
        <v>34</v>
      </c>
      <c r="B60" s="37"/>
      <c r="C60" s="37"/>
      <c r="D60" s="37"/>
      <c r="E60" s="16"/>
    </row>
    <row r="61" spans="1:5" x14ac:dyDescent="0.2">
      <c r="A61" s="14"/>
      <c r="B61" s="37"/>
      <c r="C61" s="37"/>
      <c r="D61" s="37"/>
      <c r="E61" s="11"/>
    </row>
    <row r="62" spans="1:5" ht="34" x14ac:dyDescent="0.2">
      <c r="A62" s="14" t="s">
        <v>36</v>
      </c>
      <c r="B62" s="37">
        <f>(C62/14)*12</f>
        <v>95.256857142857143</v>
      </c>
      <c r="C62" s="37">
        <v>111.133</v>
      </c>
      <c r="D62" s="37"/>
      <c r="E62" s="16" t="s">
        <v>98</v>
      </c>
    </row>
    <row r="63" spans="1:5" x14ac:dyDescent="0.2">
      <c r="A63" s="14"/>
      <c r="B63" s="37"/>
      <c r="C63" s="37"/>
      <c r="D63" s="37"/>
      <c r="E63" s="11"/>
    </row>
    <row r="64" spans="1:5" x14ac:dyDescent="0.2">
      <c r="A64" s="14" t="s">
        <v>37</v>
      </c>
      <c r="B64" s="37">
        <f>SUM(B49:B62)</f>
        <v>30.736285714285714</v>
      </c>
      <c r="C64" s="37"/>
      <c r="D64" s="37"/>
      <c r="E64" s="11"/>
    </row>
    <row r="65" spans="1:5" x14ac:dyDescent="0.2">
      <c r="A65" s="38"/>
      <c r="B65" s="40"/>
      <c r="C65" s="40"/>
      <c r="D65" s="40"/>
      <c r="E65" s="41"/>
    </row>
    <row r="66" spans="1:5" x14ac:dyDescent="0.2">
      <c r="A66" s="42" t="s">
        <v>14</v>
      </c>
      <c r="B66" s="44">
        <f>B45+B64</f>
        <v>5922.6162857142845</v>
      </c>
      <c r="C66" s="44"/>
      <c r="D66" s="44"/>
      <c r="E66" s="45"/>
    </row>
    <row r="67" spans="1:5" x14ac:dyDescent="0.2">
      <c r="B67" s="10"/>
      <c r="C67" s="10"/>
      <c r="D67" s="10"/>
      <c r="E67" s="11"/>
    </row>
    <row r="68" spans="1:5" x14ac:dyDescent="0.2">
      <c r="B68" s="3"/>
      <c r="C68" s="3"/>
      <c r="D68" s="3"/>
      <c r="E68" s="10"/>
    </row>
    <row r="69" spans="1:5" x14ac:dyDescent="0.2">
      <c r="A69" s="48" t="s">
        <v>38</v>
      </c>
      <c r="B69" s="61">
        <f>ROUND((B32/B43),1)</f>
        <v>2</v>
      </c>
      <c r="C69" s="72"/>
      <c r="D69" s="72"/>
      <c r="E69" s="10"/>
    </row>
    <row r="70" spans="1:5" x14ac:dyDescent="0.2">
      <c r="A70" s="48" t="s">
        <v>39</v>
      </c>
      <c r="B70" s="61">
        <f>ROUND((B32/B45),1)</f>
        <v>5.3</v>
      </c>
      <c r="C70" s="72"/>
      <c r="D70" s="72"/>
      <c r="E70" s="10"/>
    </row>
    <row r="71" spans="1:5" x14ac:dyDescent="0.2">
      <c r="A71" s="48" t="s">
        <v>41</v>
      </c>
      <c r="B71" s="61">
        <f>ROUND((B32/B66),1)</f>
        <v>5.3</v>
      </c>
      <c r="C71" s="72"/>
      <c r="D71" s="72"/>
      <c r="E71" s="10"/>
    </row>
    <row r="74" spans="1:5" x14ac:dyDescent="0.2">
      <c r="A74" s="7" t="s">
        <v>42</v>
      </c>
      <c r="B74" s="8"/>
      <c r="C74" s="8"/>
      <c r="D74" s="8"/>
      <c r="E74" s="9"/>
    </row>
    <row r="75" spans="1:5" x14ac:dyDescent="0.2">
      <c r="E75" s="10"/>
    </row>
    <row r="76" spans="1:5" x14ac:dyDescent="0.2">
      <c r="A76" t="s">
        <v>99</v>
      </c>
      <c r="E76" s="10"/>
    </row>
    <row r="77" spans="1:5" x14ac:dyDescent="0.2">
      <c r="A77" t="s">
        <v>100</v>
      </c>
    </row>
    <row r="78" spans="1:5" x14ac:dyDescent="0.2">
      <c r="A78" s="14" t="s">
        <v>101</v>
      </c>
    </row>
    <row r="79" spans="1:5" x14ac:dyDescent="0.2">
      <c r="A79" t="s">
        <v>102</v>
      </c>
    </row>
    <row r="80" spans="1:5" x14ac:dyDescent="0.2">
      <c r="E80" s="11"/>
    </row>
    <row r="81" spans="1:5" x14ac:dyDescent="0.2">
      <c r="A81" s="53"/>
      <c r="B81" s="53"/>
      <c r="C81" s="53"/>
      <c r="D81" s="53"/>
      <c r="E81" s="9"/>
    </row>
    <row r="82" spans="1:5" x14ac:dyDescent="0.2">
      <c r="E82" s="54"/>
    </row>
    <row r="83" spans="1:5" x14ac:dyDescent="0.2">
      <c r="E83" s="54"/>
    </row>
    <row r="84" spans="1:5" x14ac:dyDescent="0.2">
      <c r="B84" s="3" t="s">
        <v>3</v>
      </c>
      <c r="C84" s="3"/>
      <c r="D84" s="3" t="s">
        <v>86</v>
      </c>
    </row>
    <row r="85" spans="1:5" x14ac:dyDescent="0.2">
      <c r="B85" s="3"/>
      <c r="C85" s="3"/>
      <c r="D85" s="3"/>
    </row>
    <row r="86" spans="1:5" x14ac:dyDescent="0.2">
      <c r="B86" s="5" t="s">
        <v>5</v>
      </c>
      <c r="C86" s="5"/>
      <c r="D86" s="5" t="s">
        <v>5</v>
      </c>
    </row>
    <row r="87" spans="1:5" x14ac:dyDescent="0.2">
      <c r="B87" s="5"/>
      <c r="C87" s="5"/>
      <c r="D87" s="5"/>
    </row>
    <row r="88" spans="1:5" x14ac:dyDescent="0.2">
      <c r="B88" s="55">
        <v>45019</v>
      </c>
      <c r="C88" s="55"/>
      <c r="D88" s="55">
        <v>45019</v>
      </c>
    </row>
    <row r="89" spans="1:5" x14ac:dyDescent="0.2">
      <c r="A89" s="2" t="s">
        <v>87</v>
      </c>
      <c r="B89" s="5"/>
      <c r="C89" s="5"/>
      <c r="D89" s="5"/>
    </row>
    <row r="90" spans="1:5" x14ac:dyDescent="0.2">
      <c r="A90" s="56">
        <f>A12</f>
        <v>7.8039999999999998E-2</v>
      </c>
      <c r="B90" s="5"/>
      <c r="C90" s="5"/>
      <c r="D90" s="5"/>
      <c r="E90" s="11" t="s">
        <v>88</v>
      </c>
    </row>
    <row r="92" spans="1:5" ht="34" x14ac:dyDescent="0.2">
      <c r="A92" s="14" t="s">
        <v>47</v>
      </c>
      <c r="B92" s="15">
        <f>D92*A90</f>
        <v>11627.96</v>
      </c>
      <c r="C92" s="15"/>
      <c r="D92" s="15">
        <v>149000</v>
      </c>
      <c r="E92" s="16" t="s">
        <v>94</v>
      </c>
    </row>
    <row r="93" spans="1:5" x14ac:dyDescent="0.2">
      <c r="A93" s="14" t="s">
        <v>48</v>
      </c>
      <c r="B93" s="15"/>
      <c r="C93" s="15"/>
      <c r="D93" s="15"/>
      <c r="E93" s="16"/>
    </row>
    <row r="94" spans="1:5" x14ac:dyDescent="0.2">
      <c r="A94" t="s">
        <v>49</v>
      </c>
      <c r="B94" s="40"/>
      <c r="C94" s="40"/>
      <c r="D94" s="40"/>
      <c r="E94" s="16"/>
    </row>
    <row r="95" spans="1:5" x14ac:dyDescent="0.2">
      <c r="A95" s="2" t="s">
        <v>58</v>
      </c>
      <c r="B95" s="58">
        <f>SUM(B92:B94)</f>
        <v>11627.96</v>
      </c>
      <c r="C95" s="58"/>
      <c r="D95" s="58">
        <f>SUM(D92:D94)</f>
        <v>149000</v>
      </c>
    </row>
    <row r="98" spans="1:11" x14ac:dyDescent="0.2">
      <c r="A98" s="59" t="s">
        <v>51</v>
      </c>
    </row>
    <row r="102" spans="1:11" x14ac:dyDescent="0.2">
      <c r="G102" s="16"/>
      <c r="H102" s="16"/>
      <c r="I102" s="16"/>
      <c r="J102" s="16"/>
      <c r="K102" s="16"/>
    </row>
  </sheetData>
  <sheetProtection algorithmName="SHA-512" hashValue="YsaC3rck2tWAAGu4+DRo3y47qWo8SB8WL9NJuCfKXFvQ/Gr4wGyjwfqVd+iU7Um0YtkHkgSiO6DtFs85rLHLZA==" saltValue="J/rzema4/7kv7i/9ROVvDA==" spinCount="100000" sheet="1" objects="1" scenarios="1"/>
  <pageMargins left="0.7" right="0.7" top="0.75" bottom="0.75" header="0.3" footer="0.3"/>
  <pageSetup paperSize="9" scale="43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B4C8E-9669-2846-B9EA-C9B63353E957}">
  <sheetPr>
    <pageSetUpPr fitToPage="1"/>
  </sheetPr>
  <dimension ref="A1:J97"/>
  <sheetViews>
    <sheetView topLeftCell="A50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103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45048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53</v>
      </c>
      <c r="B12" s="15">
        <v>19100</v>
      </c>
      <c r="C12" s="15"/>
      <c r="D12" s="16" t="s">
        <v>104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105</v>
      </c>
      <c r="B14" s="60">
        <v>1200</v>
      </c>
      <c r="C14" s="15"/>
      <c r="D14" s="16" t="s">
        <v>104</v>
      </c>
    </row>
    <row r="15" spans="1:4" x14ac:dyDescent="0.2">
      <c r="A15" s="14"/>
      <c r="B15" s="15"/>
      <c r="C15" s="15"/>
      <c r="D15" s="16"/>
    </row>
    <row r="16" spans="1:4" x14ac:dyDescent="0.2">
      <c r="A16" s="1" t="s">
        <v>56</v>
      </c>
      <c r="B16" s="15">
        <f>SUM(B12:B14)</f>
        <v>20300</v>
      </c>
      <c r="C16" s="15"/>
      <c r="D16" s="16"/>
    </row>
    <row r="17" spans="1:4" x14ac:dyDescent="0.2">
      <c r="A17" s="1"/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x14ac:dyDescent="0.2">
      <c r="A19" s="19" t="s">
        <v>12</v>
      </c>
      <c r="B19" s="15"/>
      <c r="C19" s="15"/>
      <c r="D19" s="16"/>
    </row>
    <row r="20" spans="1:4" x14ac:dyDescent="0.2">
      <c r="A20" s="14"/>
      <c r="B20" s="15"/>
      <c r="C20" s="15"/>
      <c r="D20" s="16"/>
    </row>
    <row r="21" spans="1:4" ht="17" x14ac:dyDescent="0.2">
      <c r="A21" s="14" t="s">
        <v>58</v>
      </c>
      <c r="B21" s="15">
        <f>-B90</f>
        <v>-1400</v>
      </c>
      <c r="C21" s="15"/>
      <c r="D21" s="16" t="s">
        <v>104</v>
      </c>
    </row>
    <row r="22" spans="1:4" x14ac:dyDescent="0.2">
      <c r="A22" s="14"/>
      <c r="B22" s="15"/>
      <c r="C22" s="15"/>
      <c r="D22" s="16"/>
    </row>
    <row r="23" spans="1:4" x14ac:dyDescent="0.2">
      <c r="A23" s="4"/>
      <c r="B23" s="10"/>
      <c r="C23" s="10"/>
    </row>
    <row r="24" spans="1:4" x14ac:dyDescent="0.2">
      <c r="A24" s="20" t="s">
        <v>13</v>
      </c>
      <c r="B24" s="21">
        <f>B16-B90</f>
        <v>18900</v>
      </c>
      <c r="C24" s="21"/>
      <c r="D24" s="22"/>
    </row>
    <row r="25" spans="1:4" x14ac:dyDescent="0.2">
      <c r="A25" s="2"/>
    </row>
    <row r="26" spans="1:4" x14ac:dyDescent="0.2">
      <c r="A26" s="2"/>
    </row>
    <row r="27" spans="1:4" x14ac:dyDescent="0.2">
      <c r="A27" s="7" t="s">
        <v>14</v>
      </c>
      <c r="B27" s="7"/>
      <c r="C27" s="7"/>
      <c r="D27" s="23"/>
    </row>
    <row r="28" spans="1:4" ht="17" thickBot="1" x14ac:dyDescent="0.25">
      <c r="B28" s="3"/>
      <c r="C28" s="3"/>
      <c r="D28" s="24"/>
    </row>
    <row r="29" spans="1:4" x14ac:dyDescent="0.2">
      <c r="A29" s="2" t="s">
        <v>15</v>
      </c>
      <c r="B29" s="25">
        <v>44985</v>
      </c>
      <c r="C29" s="26">
        <v>44620</v>
      </c>
      <c r="D29" s="27"/>
    </row>
    <row r="30" spans="1:4" x14ac:dyDescent="0.2">
      <c r="A30" s="2"/>
      <c r="B30" s="73"/>
      <c r="C30" s="26"/>
      <c r="D30" s="27"/>
    </row>
    <row r="31" spans="1:4" ht="104" x14ac:dyDescent="0.2">
      <c r="A31" s="1" t="s">
        <v>16</v>
      </c>
      <c r="B31" s="74" t="s">
        <v>106</v>
      </c>
      <c r="C31" s="75" t="s">
        <v>107</v>
      </c>
      <c r="D31" s="27"/>
    </row>
    <row r="32" spans="1:4" x14ac:dyDescent="0.2">
      <c r="A32" s="2"/>
      <c r="B32" s="73"/>
      <c r="C32" s="26"/>
      <c r="D32" s="27"/>
    </row>
    <row r="33" spans="1:4" x14ac:dyDescent="0.2">
      <c r="A33" s="13"/>
      <c r="B33" s="28"/>
      <c r="C33" s="29"/>
      <c r="D33" s="27"/>
    </row>
    <row r="34" spans="1:4" x14ac:dyDescent="0.2">
      <c r="A34" s="2" t="s">
        <v>20</v>
      </c>
      <c r="B34" s="34"/>
      <c r="C34" s="27"/>
      <c r="D34" s="27"/>
    </row>
    <row r="35" spans="1:4" x14ac:dyDescent="0.2">
      <c r="A35" s="35"/>
      <c r="B35" s="34"/>
      <c r="C35" s="27"/>
      <c r="D35" s="35"/>
    </row>
    <row r="36" spans="1:4" x14ac:dyDescent="0.2">
      <c r="A36" s="13"/>
      <c r="B36" s="34"/>
      <c r="C36" s="27"/>
      <c r="D36" s="27"/>
    </row>
    <row r="37" spans="1:4" x14ac:dyDescent="0.2">
      <c r="A37" s="14" t="s">
        <v>21</v>
      </c>
      <c r="B37" s="36">
        <v>17355.778999999999</v>
      </c>
      <c r="C37" s="37">
        <v>13799.495000000001</v>
      </c>
      <c r="D37" s="16"/>
    </row>
    <row r="38" spans="1:4" x14ac:dyDescent="0.2">
      <c r="A38" s="14" t="s">
        <v>22</v>
      </c>
      <c r="B38" s="36"/>
      <c r="C38" s="37"/>
      <c r="D38" s="16"/>
    </row>
    <row r="39" spans="1:4" x14ac:dyDescent="0.2">
      <c r="A39" s="1" t="s">
        <v>23</v>
      </c>
      <c r="B39" s="36">
        <v>1619.2180000000001</v>
      </c>
      <c r="C39" s="37">
        <v>341.17599999999999</v>
      </c>
      <c r="D39" s="16"/>
    </row>
    <row r="40" spans="1:4" x14ac:dyDescent="0.2">
      <c r="A40" s="14"/>
      <c r="B40" s="36"/>
      <c r="C40" s="37"/>
      <c r="D40" s="11"/>
    </row>
    <row r="41" spans="1:4" x14ac:dyDescent="0.2">
      <c r="A41" s="1" t="s">
        <v>24</v>
      </c>
      <c r="B41" s="36"/>
      <c r="C41" s="37"/>
      <c r="D41" s="11"/>
    </row>
    <row r="42" spans="1:4" x14ac:dyDescent="0.2">
      <c r="A42" s="14"/>
      <c r="B42" s="36"/>
      <c r="C42" s="37"/>
      <c r="D42" s="11"/>
    </row>
    <row r="43" spans="1:4" x14ac:dyDescent="0.2">
      <c r="A43" s="14" t="s">
        <v>25</v>
      </c>
      <c r="B43" s="36">
        <v>-59.656999999999996</v>
      </c>
      <c r="C43" s="37">
        <v>-48.707000000000001</v>
      </c>
      <c r="D43" s="16"/>
    </row>
    <row r="44" spans="1:4" x14ac:dyDescent="0.2">
      <c r="A44" s="14" t="s">
        <v>26</v>
      </c>
      <c r="B44" s="36"/>
      <c r="C44" s="37"/>
      <c r="D44" s="11"/>
    </row>
    <row r="45" spans="1:4" x14ac:dyDescent="0.2">
      <c r="A45" s="14"/>
      <c r="B45" s="36"/>
      <c r="C45" s="37"/>
      <c r="D45" s="11"/>
    </row>
    <row r="46" spans="1:4" x14ac:dyDescent="0.2">
      <c r="A46" s="14" t="s">
        <v>27</v>
      </c>
      <c r="B46" s="36"/>
      <c r="C46" s="37"/>
      <c r="D46" s="11"/>
    </row>
    <row r="47" spans="1:4" ht="34" x14ac:dyDescent="0.2">
      <c r="A47" s="14" t="s">
        <v>108</v>
      </c>
      <c r="B47" s="36">
        <v>341</v>
      </c>
      <c r="C47" s="37"/>
      <c r="D47" s="16" t="s">
        <v>109</v>
      </c>
    </row>
    <row r="48" spans="1:4" x14ac:dyDescent="0.2">
      <c r="A48" s="14" t="s">
        <v>29</v>
      </c>
      <c r="B48" s="36"/>
      <c r="C48" s="37"/>
      <c r="D48" s="11"/>
    </row>
    <row r="49" spans="1:4" x14ac:dyDescent="0.2">
      <c r="A49" s="14" t="s">
        <v>30</v>
      </c>
      <c r="B49" s="36"/>
      <c r="C49" s="37"/>
      <c r="D49" s="11"/>
    </row>
    <row r="50" spans="1:4" x14ac:dyDescent="0.2">
      <c r="A50" s="14"/>
      <c r="B50" s="36"/>
      <c r="C50" s="37"/>
      <c r="D50" s="11"/>
    </row>
    <row r="51" spans="1:4" x14ac:dyDescent="0.2">
      <c r="A51" s="14" t="s">
        <v>31</v>
      </c>
      <c r="B51" s="36"/>
      <c r="C51" s="37"/>
      <c r="D51" s="16"/>
    </row>
    <row r="52" spans="1:4" x14ac:dyDescent="0.2">
      <c r="A52" s="14" t="s">
        <v>32</v>
      </c>
      <c r="B52" s="36"/>
      <c r="C52" s="37"/>
      <c r="D52" s="11"/>
    </row>
    <row r="53" spans="1:4" x14ac:dyDescent="0.2">
      <c r="A53" s="14" t="s">
        <v>33</v>
      </c>
      <c r="B53" s="36"/>
      <c r="C53" s="37"/>
      <c r="D53" s="16"/>
    </row>
    <row r="54" spans="1:4" x14ac:dyDescent="0.2">
      <c r="A54" s="14" t="s">
        <v>34</v>
      </c>
      <c r="B54" s="36">
        <v>14.111000000000001</v>
      </c>
      <c r="C54" s="37">
        <v>11.715999999999999</v>
      </c>
      <c r="D54" s="16"/>
    </row>
    <row r="55" spans="1:4" x14ac:dyDescent="0.2">
      <c r="A55" s="14"/>
      <c r="B55" s="36"/>
      <c r="C55" s="37"/>
      <c r="D55" s="11"/>
    </row>
    <row r="56" spans="1:4" x14ac:dyDescent="0.2">
      <c r="A56" s="14" t="s">
        <v>36</v>
      </c>
      <c r="B56" s="36">
        <v>485.62799999999999</v>
      </c>
      <c r="C56" s="37">
        <v>390.77</v>
      </c>
      <c r="D56" s="16"/>
    </row>
    <row r="57" spans="1:4" x14ac:dyDescent="0.2">
      <c r="A57" s="14"/>
      <c r="B57" s="36"/>
      <c r="C57" s="37"/>
      <c r="D57" s="11"/>
    </row>
    <row r="58" spans="1:4" x14ac:dyDescent="0.2">
      <c r="A58" s="14" t="s">
        <v>37</v>
      </c>
      <c r="B58" s="36">
        <f>SUM(B43:B56)</f>
        <v>781.08199999999999</v>
      </c>
      <c r="C58" s="37">
        <f>SUM(C43:C56)</f>
        <v>353.779</v>
      </c>
      <c r="D58" s="11"/>
    </row>
    <row r="59" spans="1:4" x14ac:dyDescent="0.2">
      <c r="A59" s="38"/>
      <c r="B59" s="39"/>
      <c r="C59" s="40"/>
      <c r="D59" s="41"/>
    </row>
    <row r="60" spans="1:4" x14ac:dyDescent="0.2">
      <c r="A60" s="42" t="s">
        <v>14</v>
      </c>
      <c r="B60" s="43">
        <f>B39+B58</f>
        <v>2400.3000000000002</v>
      </c>
      <c r="C60" s="44">
        <f>C39+C58</f>
        <v>694.95499999999993</v>
      </c>
      <c r="D60" s="45"/>
    </row>
    <row r="61" spans="1:4" x14ac:dyDescent="0.2">
      <c r="B61" s="46"/>
      <c r="C61" s="10"/>
      <c r="D61" s="11"/>
    </row>
    <row r="62" spans="1:4" x14ac:dyDescent="0.2">
      <c r="B62" s="47"/>
      <c r="C62" s="3"/>
      <c r="D62" s="10"/>
    </row>
    <row r="63" spans="1:4" x14ac:dyDescent="0.2">
      <c r="A63" s="48" t="s">
        <v>38</v>
      </c>
      <c r="B63" s="49">
        <f>ROUND((B24/B37),1)</f>
        <v>1.1000000000000001</v>
      </c>
      <c r="C63" s="50">
        <f>ROUND((B24/C37),1)</f>
        <v>1.4</v>
      </c>
      <c r="D63" s="10"/>
    </row>
    <row r="64" spans="1:4" x14ac:dyDescent="0.2">
      <c r="A64" s="48" t="s">
        <v>39</v>
      </c>
      <c r="B64" s="49">
        <f>ROUND((B24/B39),1)</f>
        <v>11.7</v>
      </c>
      <c r="C64" s="50">
        <f>ROUND((B24/C39),1)</f>
        <v>55.4</v>
      </c>
      <c r="D64" s="10"/>
    </row>
    <row r="65" spans="1:4" x14ac:dyDescent="0.2">
      <c r="A65" s="48" t="s">
        <v>41</v>
      </c>
      <c r="B65" s="49">
        <f>ROUND((B24/B60),1)</f>
        <v>7.9</v>
      </c>
      <c r="C65" s="50">
        <f>ROUND((B24/C60),1)</f>
        <v>27.2</v>
      </c>
      <c r="D65" s="10"/>
    </row>
    <row r="66" spans="1:4" ht="17" thickBot="1" x14ac:dyDescent="0.25">
      <c r="B66" s="52"/>
    </row>
    <row r="68" spans="1:4" x14ac:dyDescent="0.2">
      <c r="A68" s="7" t="s">
        <v>42</v>
      </c>
      <c r="B68" s="8"/>
      <c r="C68" s="8"/>
      <c r="D68" s="9"/>
    </row>
    <row r="69" spans="1:4" x14ac:dyDescent="0.2">
      <c r="D69" s="10"/>
    </row>
    <row r="70" spans="1:4" x14ac:dyDescent="0.2">
      <c r="A70" s="14" t="s">
        <v>107</v>
      </c>
    </row>
    <row r="71" spans="1:4" x14ac:dyDescent="0.2">
      <c r="A71" s="14" t="s">
        <v>106</v>
      </c>
    </row>
    <row r="72" spans="1:4" x14ac:dyDescent="0.2">
      <c r="A72" s="14" t="s">
        <v>110</v>
      </c>
    </row>
    <row r="73" spans="1:4" x14ac:dyDescent="0.2">
      <c r="A73" s="14" t="s">
        <v>111</v>
      </c>
    </row>
    <row r="74" spans="1:4" x14ac:dyDescent="0.2">
      <c r="A74" s="14" t="s">
        <v>112</v>
      </c>
    </row>
    <row r="75" spans="1:4" x14ac:dyDescent="0.2">
      <c r="D75" s="11"/>
    </row>
    <row r="76" spans="1:4" x14ac:dyDescent="0.2">
      <c r="A76" s="53"/>
      <c r="B76" s="53"/>
      <c r="C76" s="53"/>
      <c r="D76" s="9"/>
    </row>
    <row r="77" spans="1:4" x14ac:dyDescent="0.2">
      <c r="D77" s="54"/>
    </row>
    <row r="78" spans="1:4" x14ac:dyDescent="0.2">
      <c r="D78" s="54"/>
    </row>
    <row r="79" spans="1:4" x14ac:dyDescent="0.2">
      <c r="B79" s="3" t="s">
        <v>3</v>
      </c>
      <c r="C79" s="3"/>
    </row>
    <row r="80" spans="1:4" x14ac:dyDescent="0.2">
      <c r="B80" s="3"/>
      <c r="C80" s="3"/>
    </row>
    <row r="81" spans="1:4" x14ac:dyDescent="0.2">
      <c r="B81" s="5" t="s">
        <v>5</v>
      </c>
      <c r="C81" s="5"/>
    </row>
    <row r="82" spans="1:4" x14ac:dyDescent="0.2">
      <c r="B82" s="5"/>
      <c r="C82" s="5"/>
    </row>
    <row r="83" spans="1:4" x14ac:dyDescent="0.2">
      <c r="B83" s="55">
        <v>45048</v>
      </c>
      <c r="C83" s="55"/>
    </row>
    <row r="84" spans="1:4" x14ac:dyDescent="0.2">
      <c r="A84" s="2" t="s">
        <v>20</v>
      </c>
      <c r="B84" s="5"/>
      <c r="C84" s="5"/>
    </row>
    <row r="85" spans="1:4" x14ac:dyDescent="0.2">
      <c r="A85" s="56"/>
      <c r="B85" s="5"/>
      <c r="C85" s="5"/>
    </row>
    <row r="87" spans="1:4" ht="17" x14ac:dyDescent="0.2">
      <c r="A87" s="14" t="s">
        <v>47</v>
      </c>
      <c r="B87" s="15">
        <v>1400</v>
      </c>
      <c r="C87" s="15"/>
      <c r="D87" s="16" t="s">
        <v>104</v>
      </c>
    </row>
    <row r="88" spans="1:4" x14ac:dyDescent="0.2">
      <c r="A88" s="14" t="s">
        <v>48</v>
      </c>
      <c r="B88" s="15"/>
      <c r="C88" s="15"/>
      <c r="D88" s="16"/>
    </row>
    <row r="89" spans="1:4" x14ac:dyDescent="0.2">
      <c r="A89" t="s">
        <v>49</v>
      </c>
      <c r="B89" s="40"/>
      <c r="C89" s="57"/>
      <c r="D89" s="16"/>
    </row>
    <row r="90" spans="1:4" x14ac:dyDescent="0.2">
      <c r="A90" s="2" t="s">
        <v>58</v>
      </c>
      <c r="B90" s="58">
        <f>SUM(B87:B89)</f>
        <v>1400</v>
      </c>
      <c r="C90" s="58"/>
    </row>
    <row r="93" spans="1:4" x14ac:dyDescent="0.2">
      <c r="A93" s="59" t="s">
        <v>51</v>
      </c>
    </row>
    <row r="97" spans="6:10" x14ac:dyDescent="0.2">
      <c r="F97" s="16"/>
      <c r="G97" s="16"/>
      <c r="H97" s="16"/>
      <c r="I97" s="16"/>
      <c r="J97" s="16"/>
    </row>
  </sheetData>
  <sheetProtection algorithmName="SHA-512" hashValue="1RQe8IKVp9i0AY7UeMnjmkIdYCxODMG8+lvlxDifK8jK1B/zHNigyCVFWi0uHbZF3lIgJfhtpop24Y6oQ7hy2w==" saltValue="4gD043FmpwDRwoSteW+p0A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AFF97-3698-6448-871B-5E1C361D72F0}">
  <sheetPr>
    <pageSetUpPr fitToPage="1"/>
  </sheetPr>
  <dimension ref="A1:I10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113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45084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80</v>
      </c>
      <c r="B12" s="15">
        <v>15500</v>
      </c>
      <c r="C12" s="16" t="s">
        <v>114</v>
      </c>
    </row>
    <row r="13" spans="1:3" x14ac:dyDescent="0.2">
      <c r="A13" s="14"/>
      <c r="B13" s="15"/>
      <c r="C13" s="16"/>
    </row>
    <row r="14" spans="1:3" x14ac:dyDescent="0.2">
      <c r="A14" s="1" t="s">
        <v>10</v>
      </c>
      <c r="B14" s="15"/>
      <c r="C14" s="16"/>
    </row>
    <row r="15" spans="1:3" ht="34" x14ac:dyDescent="0.2">
      <c r="A15" s="76">
        <f>G95</f>
        <v>0.3917250645994832</v>
      </c>
      <c r="B15" s="15"/>
      <c r="C15" s="16" t="s">
        <v>115</v>
      </c>
    </row>
    <row r="16" spans="1:3" x14ac:dyDescent="0.2">
      <c r="A16" s="14"/>
      <c r="B16" s="15"/>
      <c r="C16" s="16"/>
    </row>
    <row r="17" spans="1:3" x14ac:dyDescent="0.2">
      <c r="A17" s="1" t="s">
        <v>57</v>
      </c>
      <c r="B17" s="77">
        <f>B12/A15</f>
        <v>39568.568367836961</v>
      </c>
      <c r="C17" s="16"/>
    </row>
    <row r="18" spans="1:3" x14ac:dyDescent="0.2">
      <c r="A18" s="14"/>
      <c r="B18" s="15"/>
      <c r="C18" s="16"/>
    </row>
    <row r="19" spans="1:3" x14ac:dyDescent="0.2">
      <c r="A19" s="19" t="s">
        <v>12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116</v>
      </c>
      <c r="B21" s="15">
        <f>-B86</f>
        <v>44514.277999999998</v>
      </c>
      <c r="C21" s="16" t="s">
        <v>115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20" t="s">
        <v>13</v>
      </c>
      <c r="B24" s="21">
        <f>B17-B86</f>
        <v>84082.846367836959</v>
      </c>
      <c r="C24" s="22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14</v>
      </c>
      <c r="B27" s="7"/>
      <c r="C27" s="23"/>
    </row>
    <row r="28" spans="1:3" x14ac:dyDescent="0.2">
      <c r="A28" s="2" t="s">
        <v>15</v>
      </c>
      <c r="B28" s="3"/>
      <c r="C28" s="24"/>
    </row>
    <row r="29" spans="1:3" x14ac:dyDescent="0.2">
      <c r="A29" s="12">
        <v>44926</v>
      </c>
      <c r="B29" s="27"/>
      <c r="C29" s="27"/>
    </row>
    <row r="30" spans="1:3" x14ac:dyDescent="0.2">
      <c r="A30" s="13"/>
      <c r="B30" s="29"/>
      <c r="C30" s="27"/>
    </row>
    <row r="31" spans="1:3" x14ac:dyDescent="0.2">
      <c r="A31" s="2" t="s">
        <v>20</v>
      </c>
      <c r="B31" s="27"/>
      <c r="C31" s="27"/>
    </row>
    <row r="32" spans="1:3" x14ac:dyDescent="0.2">
      <c r="A32" s="35"/>
      <c r="B32" s="27"/>
      <c r="C32" s="35"/>
    </row>
    <row r="33" spans="1:3" x14ac:dyDescent="0.2">
      <c r="A33" s="13"/>
      <c r="B33" s="27"/>
      <c r="C33" s="27"/>
    </row>
    <row r="34" spans="1:3" ht="34" x14ac:dyDescent="0.2">
      <c r="A34" s="14" t="s">
        <v>21</v>
      </c>
      <c r="B34" s="37">
        <v>88791</v>
      </c>
      <c r="C34" s="16" t="s">
        <v>117</v>
      </c>
    </row>
    <row r="35" spans="1:3" x14ac:dyDescent="0.2">
      <c r="A35" s="14" t="s">
        <v>22</v>
      </c>
      <c r="B35" s="37"/>
      <c r="C35" s="16"/>
    </row>
    <row r="36" spans="1:3" ht="17" x14ac:dyDescent="0.2">
      <c r="A36" s="1" t="s">
        <v>23</v>
      </c>
      <c r="B36" s="37">
        <v>90.233999999999995</v>
      </c>
      <c r="C36" s="16" t="s">
        <v>118</v>
      </c>
    </row>
    <row r="37" spans="1:3" x14ac:dyDescent="0.2">
      <c r="A37" s="14"/>
      <c r="B37" s="37"/>
      <c r="C37" s="11"/>
    </row>
    <row r="38" spans="1:3" x14ac:dyDescent="0.2">
      <c r="A38" s="1" t="s">
        <v>24</v>
      </c>
      <c r="B38" s="37"/>
      <c r="C38" s="11"/>
    </row>
    <row r="39" spans="1:3" x14ac:dyDescent="0.2">
      <c r="A39" s="14"/>
      <c r="B39" s="37"/>
      <c r="C39" s="11"/>
    </row>
    <row r="40" spans="1:3" ht="17" x14ac:dyDescent="0.2">
      <c r="A40" s="14" t="s">
        <v>25</v>
      </c>
      <c r="B40" s="37">
        <v>-25.501999999999999</v>
      </c>
      <c r="C40" s="16" t="s">
        <v>118</v>
      </c>
    </row>
    <row r="41" spans="1:3" x14ac:dyDescent="0.2">
      <c r="A41" s="14" t="s">
        <v>26</v>
      </c>
      <c r="B41" s="37"/>
      <c r="C41" s="11"/>
    </row>
    <row r="42" spans="1:3" x14ac:dyDescent="0.2">
      <c r="A42" s="14"/>
      <c r="B42" s="37"/>
      <c r="C42" s="11"/>
    </row>
    <row r="43" spans="1:3" x14ac:dyDescent="0.2">
      <c r="A43" s="14" t="s">
        <v>27</v>
      </c>
      <c r="B43" s="37"/>
      <c r="C43" s="11"/>
    </row>
    <row r="44" spans="1:3" x14ac:dyDescent="0.2">
      <c r="A44" s="14" t="s">
        <v>28</v>
      </c>
      <c r="B44" s="37"/>
      <c r="C44" s="16"/>
    </row>
    <row r="45" spans="1:3" x14ac:dyDescent="0.2">
      <c r="A45" s="14" t="s">
        <v>29</v>
      </c>
      <c r="B45" s="37"/>
      <c r="C45" s="11"/>
    </row>
    <row r="46" spans="1:3" ht="34" x14ac:dyDescent="0.2">
      <c r="A46" s="14" t="s">
        <v>30</v>
      </c>
      <c r="B46" s="37">
        <v>5438</v>
      </c>
      <c r="C46" s="16" t="s">
        <v>119</v>
      </c>
    </row>
    <row r="47" spans="1:3" x14ac:dyDescent="0.2">
      <c r="A47" s="14"/>
      <c r="B47" s="37"/>
      <c r="C47" s="11"/>
    </row>
    <row r="48" spans="1:3" x14ac:dyDescent="0.2">
      <c r="A48" s="14" t="s">
        <v>31</v>
      </c>
      <c r="B48" s="37"/>
      <c r="C48" s="16"/>
    </row>
    <row r="49" spans="1:3" x14ac:dyDescent="0.2">
      <c r="A49" s="14" t="s">
        <v>32</v>
      </c>
      <c r="B49" s="37"/>
      <c r="C49" s="11"/>
    </row>
    <row r="50" spans="1:3" x14ac:dyDescent="0.2">
      <c r="A50" s="14" t="s">
        <v>33</v>
      </c>
      <c r="B50" s="37"/>
      <c r="C50" s="16"/>
    </row>
    <row r="51" spans="1:3" ht="17" x14ac:dyDescent="0.2">
      <c r="A51" s="14" t="s">
        <v>34</v>
      </c>
      <c r="B51" s="37">
        <v>1647.972</v>
      </c>
      <c r="C51" s="16" t="s">
        <v>118</v>
      </c>
    </row>
    <row r="52" spans="1:3" x14ac:dyDescent="0.2">
      <c r="A52" s="14"/>
      <c r="B52" s="37"/>
      <c r="C52" s="11"/>
    </row>
    <row r="53" spans="1:3" ht="17" x14ac:dyDescent="0.2">
      <c r="A53" s="14" t="s">
        <v>36</v>
      </c>
      <c r="B53" s="37">
        <v>855.99699999999996</v>
      </c>
      <c r="C53" s="16" t="s">
        <v>118</v>
      </c>
    </row>
    <row r="54" spans="1:3" x14ac:dyDescent="0.2">
      <c r="A54" s="14"/>
      <c r="B54" s="37"/>
      <c r="C54" s="11"/>
    </row>
    <row r="55" spans="1:3" x14ac:dyDescent="0.2">
      <c r="A55" s="14" t="s">
        <v>37</v>
      </c>
      <c r="B55" s="37">
        <f>SUM(B40:B53)</f>
        <v>7916.4669999999996</v>
      </c>
      <c r="C55" s="11"/>
    </row>
    <row r="56" spans="1:3" x14ac:dyDescent="0.2">
      <c r="A56" s="38"/>
      <c r="B56" s="40"/>
      <c r="C56" s="41"/>
    </row>
    <row r="57" spans="1:3" x14ac:dyDescent="0.2">
      <c r="A57" s="42" t="s">
        <v>14</v>
      </c>
      <c r="B57" s="44">
        <f>B36+B55</f>
        <v>8006.701</v>
      </c>
      <c r="C57" s="45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48" t="s">
        <v>38</v>
      </c>
      <c r="B60" s="61">
        <f>ROUND((B24/B34),1)</f>
        <v>0.9</v>
      </c>
      <c r="C60" s="10"/>
    </row>
    <row r="61" spans="1:3" x14ac:dyDescent="0.2">
      <c r="A61" s="48" t="s">
        <v>39</v>
      </c>
      <c r="B61" s="66" t="s">
        <v>40</v>
      </c>
      <c r="C61" s="10"/>
    </row>
    <row r="62" spans="1:3" x14ac:dyDescent="0.2">
      <c r="A62" s="48" t="s">
        <v>41</v>
      </c>
      <c r="B62" s="61">
        <f>ROUND((B24/B57),1)</f>
        <v>10.5</v>
      </c>
      <c r="C62" s="10"/>
    </row>
    <row r="65" spans="1:3" x14ac:dyDescent="0.2">
      <c r="A65" s="7" t="s">
        <v>42</v>
      </c>
      <c r="B65" s="8"/>
      <c r="C65" s="9"/>
    </row>
    <row r="66" spans="1:3" x14ac:dyDescent="0.2">
      <c r="C66" s="10"/>
    </row>
    <row r="67" spans="1:3" x14ac:dyDescent="0.2">
      <c r="A67" s="14" t="s">
        <v>120</v>
      </c>
    </row>
    <row r="68" spans="1:3" x14ac:dyDescent="0.2">
      <c r="A68" s="14" t="s">
        <v>121</v>
      </c>
    </row>
    <row r="69" spans="1:3" x14ac:dyDescent="0.2">
      <c r="A69" t="s">
        <v>122</v>
      </c>
    </row>
    <row r="70" spans="1:3" x14ac:dyDescent="0.2">
      <c r="A70" t="s">
        <v>123</v>
      </c>
    </row>
    <row r="71" spans="1:3" x14ac:dyDescent="0.2">
      <c r="C71" s="11"/>
    </row>
    <row r="72" spans="1:3" x14ac:dyDescent="0.2">
      <c r="A72" s="53"/>
      <c r="B72" s="53"/>
      <c r="C72" s="9"/>
    </row>
    <row r="73" spans="1:3" x14ac:dyDescent="0.2">
      <c r="C73" s="54"/>
    </row>
    <row r="74" spans="1:3" x14ac:dyDescent="0.2">
      <c r="C74" s="54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55">
        <v>44926</v>
      </c>
    </row>
    <row r="80" spans="1:3" x14ac:dyDescent="0.2">
      <c r="A80" s="2" t="s">
        <v>20</v>
      </c>
      <c r="B80" s="5"/>
    </row>
    <row r="81" spans="1:9" x14ac:dyDescent="0.2">
      <c r="A81" s="56"/>
      <c r="B81" s="5"/>
    </row>
    <row r="83" spans="1:9" ht="17" x14ac:dyDescent="0.2">
      <c r="A83" s="14" t="s">
        <v>47</v>
      </c>
      <c r="B83" s="15">
        <v>5036.4859999999999</v>
      </c>
      <c r="C83" s="16" t="s">
        <v>118</v>
      </c>
    </row>
    <row r="84" spans="1:9" ht="17" x14ac:dyDescent="0.2">
      <c r="A84" s="14" t="s">
        <v>48</v>
      </c>
      <c r="B84" s="15">
        <f>-31980.78-17569.984</f>
        <v>-49550.763999999996</v>
      </c>
      <c r="C84" s="16" t="s">
        <v>118</v>
      </c>
    </row>
    <row r="85" spans="1:9" x14ac:dyDescent="0.2">
      <c r="A85" t="s">
        <v>49</v>
      </c>
      <c r="B85" s="40"/>
      <c r="C85" s="16"/>
    </row>
    <row r="86" spans="1:9" x14ac:dyDescent="0.2">
      <c r="A86" s="2" t="s">
        <v>50</v>
      </c>
      <c r="B86" s="58">
        <f>SUM(B83:B85)</f>
        <v>-44514.277999999998</v>
      </c>
    </row>
    <row r="89" spans="1:9" x14ac:dyDescent="0.2">
      <c r="A89" s="59" t="s">
        <v>51</v>
      </c>
    </row>
    <row r="90" spans="1:9" x14ac:dyDescent="0.2">
      <c r="D90" s="2" t="str">
        <f>B1</f>
        <v>Troy (UK) Limited</v>
      </c>
    </row>
    <row r="91" spans="1:9" x14ac:dyDescent="0.2">
      <c r="D91" s="2" t="s">
        <v>124</v>
      </c>
    </row>
    <row r="92" spans="1:9" x14ac:dyDescent="0.2">
      <c r="D92" s="2" t="s">
        <v>125</v>
      </c>
    </row>
    <row r="93" spans="1:9" ht="32" x14ac:dyDescent="0.2">
      <c r="D93" s="78" t="s">
        <v>126</v>
      </c>
      <c r="E93" s="79" t="s">
        <v>127</v>
      </c>
      <c r="F93" s="79" t="s">
        <v>128</v>
      </c>
      <c r="G93" s="80" t="s">
        <v>129</v>
      </c>
      <c r="H93" s="16"/>
      <c r="I93" s="16"/>
    </row>
    <row r="94" spans="1:9" x14ac:dyDescent="0.2">
      <c r="D94" s="81" t="s">
        <v>130</v>
      </c>
      <c r="E94" s="82">
        <v>26223</v>
      </c>
      <c r="F94" s="83">
        <f>E94/E97</f>
        <v>2.7103875968992247E-2</v>
      </c>
      <c r="G94" s="84"/>
    </row>
    <row r="95" spans="1:9" ht="17" thickBot="1" x14ac:dyDescent="0.25">
      <c r="D95" s="81" t="s">
        <v>131</v>
      </c>
      <c r="E95" s="82">
        <v>352771</v>
      </c>
      <c r="F95" s="83">
        <f>E95/E97</f>
        <v>0.36462118863049098</v>
      </c>
      <c r="G95" s="85">
        <f>SUM(F94:F95)</f>
        <v>0.3917250645994832</v>
      </c>
    </row>
    <row r="96" spans="1:9" ht="17" thickTop="1" x14ac:dyDescent="0.2">
      <c r="D96" s="81" t="s">
        <v>132</v>
      </c>
      <c r="E96" s="82">
        <f>E97-E94-E95</f>
        <v>588506</v>
      </c>
      <c r="F96" s="83">
        <f>E96/E97</f>
        <v>0.6082749354005168</v>
      </c>
      <c r="G96" s="84"/>
    </row>
    <row r="97" spans="4:7" ht="17" thickBot="1" x14ac:dyDescent="0.25">
      <c r="D97" s="86" t="s">
        <v>133</v>
      </c>
      <c r="E97" s="87">
        <v>967500</v>
      </c>
      <c r="F97" s="88">
        <f>SUM(F94:F96)</f>
        <v>1</v>
      </c>
      <c r="G97" s="84"/>
    </row>
    <row r="98" spans="4:7" x14ac:dyDescent="0.2">
      <c r="D98" s="89"/>
      <c r="E98" s="38"/>
      <c r="F98" s="38"/>
      <c r="G98" s="90"/>
    </row>
    <row r="100" spans="4:7" x14ac:dyDescent="0.2">
      <c r="D100" t="s">
        <v>134</v>
      </c>
    </row>
  </sheetData>
  <sheetProtection algorithmName="SHA-512" hashValue="iyTGKF3xJwxxRhK1ZBfLe2KoZddD3eFY2exj5mNkwtFUqVpRZHDhs60/NasIHgzwHomOTh2ZogZv3wFLHgPUyA==" saltValue="dWFxkMVJTVfxz26Rdf8eeg==" spinCount="100000" sheet="1" objects="1" scenarios="1"/>
  <pageMargins left="0.7" right="0.7" top="0.75" bottom="0.75" header="0.3" footer="0.3"/>
  <pageSetup paperSize="9" scale="3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B0853-C25D-3346-9DCA-AC7E65DE2DF9}">
  <sheetPr>
    <pageSetUpPr fitToPage="1"/>
  </sheetPr>
  <dimension ref="A1:J102"/>
  <sheetViews>
    <sheetView topLeftCell="A48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135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86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45120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87</v>
      </c>
      <c r="B11" s="10"/>
      <c r="C11" s="10"/>
      <c r="D11" s="11"/>
    </row>
    <row r="12" spans="1:4" x14ac:dyDescent="0.2">
      <c r="A12" s="67">
        <v>7.3249999999999996E-2</v>
      </c>
      <c r="B12" s="10"/>
      <c r="C12" s="10"/>
      <c r="D12" s="11" t="s">
        <v>136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4" t="s">
        <v>80</v>
      </c>
      <c r="B15" s="15">
        <f>C15*A12</f>
        <v>39137.474999999999</v>
      </c>
      <c r="C15" s="15">
        <v>534300</v>
      </c>
      <c r="D15" s="16" t="s">
        <v>137</v>
      </c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105</v>
      </c>
      <c r="B17" s="60">
        <f>C17*A12</f>
        <v>1274.55</v>
      </c>
      <c r="C17" s="15">
        <v>17400</v>
      </c>
      <c r="D17" s="16" t="s">
        <v>137</v>
      </c>
    </row>
    <row r="18" spans="1:4" x14ac:dyDescent="0.2">
      <c r="A18" s="14"/>
      <c r="B18" s="15"/>
      <c r="C18" s="15"/>
      <c r="D18" s="16"/>
    </row>
    <row r="19" spans="1:4" x14ac:dyDescent="0.2">
      <c r="A19" s="1" t="s">
        <v>56</v>
      </c>
      <c r="B19" s="15">
        <f>SUM(B15:B17)</f>
        <v>40412.025000000001</v>
      </c>
      <c r="C19" s="15"/>
      <c r="D19" s="16"/>
    </row>
    <row r="20" spans="1:4" x14ac:dyDescent="0.2">
      <c r="A20" s="1"/>
      <c r="B20" s="15"/>
      <c r="C20" s="15"/>
      <c r="D20" s="16"/>
    </row>
    <row r="21" spans="1:4" ht="34" x14ac:dyDescent="0.2">
      <c r="A21" s="1" t="s">
        <v>241</v>
      </c>
      <c r="B21" s="60">
        <f>C21*A12</f>
        <v>-3120.45</v>
      </c>
      <c r="C21" s="15">
        <v>-42600</v>
      </c>
      <c r="D21" s="16" t="s">
        <v>137</v>
      </c>
    </row>
    <row r="22" spans="1:4" x14ac:dyDescent="0.2">
      <c r="A22" s="1"/>
      <c r="B22" s="15"/>
      <c r="C22" s="15"/>
      <c r="D22" s="16"/>
    </row>
    <row r="23" spans="1:4" x14ac:dyDescent="0.2">
      <c r="A23" s="1" t="s">
        <v>138</v>
      </c>
      <c r="B23" s="15">
        <f>SUM(B19:B21)</f>
        <v>37291.575000000004</v>
      </c>
      <c r="C23" s="15"/>
      <c r="D23" s="16"/>
    </row>
    <row r="24" spans="1:4" x14ac:dyDescent="0.2">
      <c r="A24" s="1"/>
      <c r="B24" s="15"/>
      <c r="C24" s="15"/>
      <c r="D24" s="16"/>
    </row>
    <row r="25" spans="1:4" x14ac:dyDescent="0.2">
      <c r="A25" s="1" t="s">
        <v>10</v>
      </c>
      <c r="B25" s="15"/>
      <c r="C25" s="15"/>
      <c r="D25" s="16"/>
    </row>
    <row r="26" spans="1:4" ht="17" x14ac:dyDescent="0.2">
      <c r="A26" s="91">
        <v>0.7</v>
      </c>
      <c r="B26" s="15"/>
      <c r="C26" s="15"/>
      <c r="D26" s="16" t="s">
        <v>139</v>
      </c>
    </row>
    <row r="27" spans="1:4" x14ac:dyDescent="0.2">
      <c r="A27" s="14"/>
      <c r="B27" s="15"/>
      <c r="C27" s="15"/>
      <c r="D27" s="16"/>
    </row>
    <row r="28" spans="1:4" x14ac:dyDescent="0.2">
      <c r="A28" s="19" t="s">
        <v>12</v>
      </c>
      <c r="B28" s="15"/>
      <c r="C28" s="15"/>
      <c r="D28" s="16"/>
    </row>
    <row r="29" spans="1:4" x14ac:dyDescent="0.2">
      <c r="A29" s="14"/>
      <c r="B29" s="15"/>
      <c r="C29" s="15"/>
      <c r="D29" s="16"/>
    </row>
    <row r="30" spans="1:4" ht="34" x14ac:dyDescent="0.2">
      <c r="A30" t="s">
        <v>140</v>
      </c>
      <c r="B30" s="15">
        <f>-B95</f>
        <v>-4497.55</v>
      </c>
      <c r="C30" s="15"/>
      <c r="D30" s="16" t="s">
        <v>141</v>
      </c>
    </row>
    <row r="31" spans="1:4" x14ac:dyDescent="0.2">
      <c r="A31" s="14"/>
      <c r="B31" s="15"/>
      <c r="C31" s="15"/>
      <c r="D31" s="16"/>
    </row>
    <row r="32" spans="1:4" x14ac:dyDescent="0.2">
      <c r="A32" s="4"/>
      <c r="B32" s="10"/>
      <c r="C32" s="10"/>
    </row>
    <row r="33" spans="1:4" x14ac:dyDescent="0.2">
      <c r="A33" s="20" t="s">
        <v>13</v>
      </c>
      <c r="B33" s="21">
        <f>B23-B95</f>
        <v>32794.025000000001</v>
      </c>
      <c r="C33" s="21"/>
      <c r="D33" s="22"/>
    </row>
    <row r="34" spans="1:4" x14ac:dyDescent="0.2">
      <c r="A34" s="2"/>
    </row>
    <row r="35" spans="1:4" x14ac:dyDescent="0.2">
      <c r="A35" s="2"/>
    </row>
    <row r="36" spans="1:4" x14ac:dyDescent="0.2">
      <c r="A36" s="7" t="s">
        <v>14</v>
      </c>
      <c r="B36" s="7"/>
      <c r="C36" s="7"/>
      <c r="D36" s="23"/>
    </row>
    <row r="37" spans="1:4" x14ac:dyDescent="0.2">
      <c r="A37" s="2" t="s">
        <v>15</v>
      </c>
      <c r="B37" s="3"/>
      <c r="C37" s="3"/>
      <c r="D37" s="24"/>
    </row>
    <row r="38" spans="1:4" x14ac:dyDescent="0.2">
      <c r="A38" s="12">
        <v>44742</v>
      </c>
      <c r="B38" s="27"/>
      <c r="C38" s="27"/>
      <c r="D38" s="27"/>
    </row>
    <row r="39" spans="1:4" x14ac:dyDescent="0.2">
      <c r="A39" s="13"/>
      <c r="B39" s="29"/>
      <c r="C39" s="29"/>
      <c r="D39" s="27"/>
    </row>
    <row r="40" spans="1:4" x14ac:dyDescent="0.2">
      <c r="A40" s="2" t="s">
        <v>20</v>
      </c>
      <c r="B40" s="27"/>
      <c r="C40" s="27"/>
      <c r="D40" s="27"/>
    </row>
    <row r="41" spans="1:4" x14ac:dyDescent="0.2">
      <c r="A41" s="35"/>
      <c r="B41" s="27"/>
      <c r="C41" s="27"/>
      <c r="D41" s="35"/>
    </row>
    <row r="42" spans="1:4" x14ac:dyDescent="0.2">
      <c r="A42" s="13"/>
      <c r="B42" s="27"/>
      <c r="C42" s="27"/>
      <c r="D42" s="27"/>
    </row>
    <row r="43" spans="1:4" ht="34" x14ac:dyDescent="0.2">
      <c r="A43" s="14" t="s">
        <v>21</v>
      </c>
      <c r="B43" s="37">
        <v>48223.928</v>
      </c>
      <c r="C43" s="37"/>
      <c r="D43" s="16" t="s">
        <v>141</v>
      </c>
    </row>
    <row r="44" spans="1:4" x14ac:dyDescent="0.2">
      <c r="A44" s="14" t="s">
        <v>22</v>
      </c>
      <c r="B44" s="37"/>
      <c r="C44" s="37"/>
      <c r="D44" s="16"/>
    </row>
    <row r="45" spans="1:4" ht="34" x14ac:dyDescent="0.2">
      <c r="A45" s="1" t="s">
        <v>23</v>
      </c>
      <c r="B45" s="37">
        <v>3977.328</v>
      </c>
      <c r="C45" s="37"/>
      <c r="D45" s="16" t="s">
        <v>141</v>
      </c>
    </row>
    <row r="46" spans="1:4" x14ac:dyDescent="0.2">
      <c r="A46" s="14"/>
      <c r="B46" s="92"/>
      <c r="C46" s="92"/>
      <c r="D46" s="11"/>
    </row>
    <row r="47" spans="1:4" x14ac:dyDescent="0.2">
      <c r="A47" s="1" t="s">
        <v>24</v>
      </c>
      <c r="B47" s="37"/>
      <c r="C47" s="37"/>
      <c r="D47" s="11"/>
    </row>
    <row r="48" spans="1:4" x14ac:dyDescent="0.2">
      <c r="A48" s="14"/>
      <c r="B48" s="37"/>
      <c r="C48" s="37"/>
      <c r="D48" s="11"/>
    </row>
    <row r="49" spans="1:4" ht="34" x14ac:dyDescent="0.2">
      <c r="A49" s="14" t="s">
        <v>25</v>
      </c>
      <c r="B49" s="37">
        <v>-9.7100000000000009</v>
      </c>
      <c r="C49" s="37"/>
      <c r="D49" s="16" t="s">
        <v>141</v>
      </c>
    </row>
    <row r="50" spans="1:4" x14ac:dyDescent="0.2">
      <c r="A50" s="14" t="s">
        <v>26</v>
      </c>
      <c r="B50" s="37"/>
      <c r="C50" s="37"/>
      <c r="D50" s="11"/>
    </row>
    <row r="51" spans="1:4" x14ac:dyDescent="0.2">
      <c r="A51" s="14"/>
      <c r="B51" s="37"/>
      <c r="C51" s="37"/>
      <c r="D51" s="11"/>
    </row>
    <row r="52" spans="1:4" x14ac:dyDescent="0.2">
      <c r="A52" s="14" t="s">
        <v>27</v>
      </c>
      <c r="B52" s="37"/>
      <c r="C52" s="37"/>
      <c r="D52" s="11"/>
    </row>
    <row r="53" spans="1:4" x14ac:dyDescent="0.2">
      <c r="A53" s="14" t="s">
        <v>28</v>
      </c>
      <c r="B53" s="37"/>
      <c r="C53" s="37"/>
      <c r="D53" s="16"/>
    </row>
    <row r="54" spans="1:4" x14ac:dyDescent="0.2">
      <c r="A54" s="14" t="s">
        <v>29</v>
      </c>
      <c r="B54" s="37"/>
      <c r="C54" s="37"/>
      <c r="D54" s="11"/>
    </row>
    <row r="55" spans="1:4" x14ac:dyDescent="0.2">
      <c r="A55" s="14" t="s">
        <v>30</v>
      </c>
      <c r="B55" s="37"/>
      <c r="C55" s="37"/>
      <c r="D55" s="11"/>
    </row>
    <row r="56" spans="1:4" x14ac:dyDescent="0.2">
      <c r="A56" s="14"/>
      <c r="B56" s="37"/>
      <c r="C56" s="37"/>
      <c r="D56" s="11"/>
    </row>
    <row r="57" spans="1:4" ht="34" x14ac:dyDescent="0.2">
      <c r="A57" s="14" t="s">
        <v>142</v>
      </c>
      <c r="B57" s="37">
        <v>-1843.4559999999999</v>
      </c>
      <c r="C57" s="37"/>
      <c r="D57" s="16" t="s">
        <v>141</v>
      </c>
    </row>
    <row r="58" spans="1:4" x14ac:dyDescent="0.2">
      <c r="A58" s="14" t="s">
        <v>32</v>
      </c>
      <c r="B58" s="37"/>
      <c r="C58" s="37"/>
      <c r="D58" s="11"/>
    </row>
    <row r="59" spans="1:4" x14ac:dyDescent="0.2">
      <c r="A59" s="14" t="s">
        <v>33</v>
      </c>
      <c r="B59" s="37"/>
      <c r="C59" s="37"/>
      <c r="D59" s="16"/>
    </row>
    <row r="60" spans="1:4" ht="34" x14ac:dyDescent="0.2">
      <c r="A60" s="14" t="s">
        <v>34</v>
      </c>
      <c r="B60" s="37">
        <v>1604.502</v>
      </c>
      <c r="C60" s="37"/>
      <c r="D60" s="16" t="s">
        <v>141</v>
      </c>
    </row>
    <row r="61" spans="1:4" x14ac:dyDescent="0.2">
      <c r="A61" s="14"/>
      <c r="B61" s="37"/>
      <c r="C61" s="37"/>
      <c r="D61" s="11"/>
    </row>
    <row r="62" spans="1:4" ht="34" x14ac:dyDescent="0.2">
      <c r="A62" s="14" t="s">
        <v>36</v>
      </c>
      <c r="B62" s="37">
        <f>287.691+41.552</f>
        <v>329.24299999999999</v>
      </c>
      <c r="C62" s="37"/>
      <c r="D62" s="16" t="s">
        <v>141</v>
      </c>
    </row>
    <row r="63" spans="1:4" x14ac:dyDescent="0.2">
      <c r="A63" s="14"/>
      <c r="B63" s="37"/>
      <c r="C63" s="37"/>
      <c r="D63" s="11"/>
    </row>
    <row r="64" spans="1:4" x14ac:dyDescent="0.2">
      <c r="A64" s="14" t="s">
        <v>37</v>
      </c>
      <c r="B64" s="37">
        <f>SUM(B49:B62)</f>
        <v>80.579000000000008</v>
      </c>
      <c r="C64" s="37"/>
      <c r="D64" s="11"/>
    </row>
    <row r="65" spans="1:4" x14ac:dyDescent="0.2">
      <c r="A65" s="38"/>
      <c r="B65" s="40"/>
      <c r="C65" s="40"/>
      <c r="D65" s="41"/>
    </row>
    <row r="66" spans="1:4" x14ac:dyDescent="0.2">
      <c r="A66" s="42" t="s">
        <v>14</v>
      </c>
      <c r="B66" s="44">
        <f>B45+B64</f>
        <v>4057.9070000000002</v>
      </c>
      <c r="C66" s="44"/>
      <c r="D66" s="45"/>
    </row>
    <row r="67" spans="1:4" x14ac:dyDescent="0.2">
      <c r="B67" s="10"/>
      <c r="C67" s="10"/>
      <c r="D67" s="11"/>
    </row>
    <row r="68" spans="1:4" x14ac:dyDescent="0.2">
      <c r="B68" s="3"/>
      <c r="C68" s="3"/>
      <c r="D68" s="10"/>
    </row>
    <row r="69" spans="1:4" x14ac:dyDescent="0.2">
      <c r="A69" s="48" t="s">
        <v>38</v>
      </c>
      <c r="B69" s="61">
        <f>ROUND((B33/B43),1)</f>
        <v>0.7</v>
      </c>
      <c r="C69" s="72"/>
      <c r="D69" s="10"/>
    </row>
    <row r="70" spans="1:4" x14ac:dyDescent="0.2">
      <c r="A70" s="48" t="s">
        <v>39</v>
      </c>
      <c r="B70" s="61">
        <f>ROUND((B33/B45),1)</f>
        <v>8.1999999999999993</v>
      </c>
      <c r="C70" s="72"/>
      <c r="D70" s="10"/>
    </row>
    <row r="71" spans="1:4" x14ac:dyDescent="0.2">
      <c r="A71" s="48" t="s">
        <v>41</v>
      </c>
      <c r="B71" s="61">
        <f>ROUND((B33/B66),1)</f>
        <v>8.1</v>
      </c>
      <c r="C71" s="72"/>
      <c r="D71" s="10"/>
    </row>
    <row r="74" spans="1:4" x14ac:dyDescent="0.2">
      <c r="A74" s="7" t="s">
        <v>42</v>
      </c>
      <c r="B74" s="8"/>
      <c r="C74" s="8"/>
      <c r="D74" s="9"/>
    </row>
    <row r="75" spans="1:4" x14ac:dyDescent="0.2">
      <c r="D75" s="10"/>
    </row>
    <row r="76" spans="1:4" x14ac:dyDescent="0.2">
      <c r="A76" t="s">
        <v>143</v>
      </c>
      <c r="D76" s="10"/>
    </row>
    <row r="77" spans="1:4" x14ac:dyDescent="0.2">
      <c r="A77" t="s">
        <v>144</v>
      </c>
    </row>
    <row r="78" spans="1:4" x14ac:dyDescent="0.2">
      <c r="A78" s="14" t="s">
        <v>145</v>
      </c>
    </row>
    <row r="79" spans="1:4" x14ac:dyDescent="0.2">
      <c r="A79" s="14" t="s">
        <v>146</v>
      </c>
    </row>
    <row r="80" spans="1:4" x14ac:dyDescent="0.2">
      <c r="D80" s="11"/>
    </row>
    <row r="81" spans="1:4" x14ac:dyDescent="0.2">
      <c r="A81" s="53"/>
      <c r="B81" s="53"/>
      <c r="C81" s="53"/>
      <c r="D81" s="9"/>
    </row>
    <row r="82" spans="1:4" x14ac:dyDescent="0.2">
      <c r="D82" s="54"/>
    </row>
    <row r="83" spans="1:4" x14ac:dyDescent="0.2">
      <c r="D83" s="54"/>
    </row>
    <row r="84" spans="1:4" x14ac:dyDescent="0.2">
      <c r="B84" s="3" t="s">
        <v>3</v>
      </c>
      <c r="C84" s="3" t="s">
        <v>86</v>
      </c>
    </row>
    <row r="85" spans="1:4" x14ac:dyDescent="0.2">
      <c r="B85" s="3"/>
      <c r="C85" s="3"/>
    </row>
    <row r="86" spans="1:4" x14ac:dyDescent="0.2">
      <c r="B86" s="5" t="s">
        <v>5</v>
      </c>
      <c r="C86" s="5" t="s">
        <v>5</v>
      </c>
    </row>
    <row r="87" spans="1:4" x14ac:dyDescent="0.2">
      <c r="B87" s="5"/>
      <c r="C87" s="5"/>
    </row>
    <row r="88" spans="1:4" x14ac:dyDescent="0.2">
      <c r="B88" s="55">
        <v>45120</v>
      </c>
      <c r="C88" s="55">
        <v>45120</v>
      </c>
    </row>
    <row r="89" spans="1:4" x14ac:dyDescent="0.2">
      <c r="A89" s="2" t="s">
        <v>87</v>
      </c>
      <c r="B89" s="5"/>
      <c r="C89" s="5"/>
    </row>
    <row r="90" spans="1:4" x14ac:dyDescent="0.2">
      <c r="A90" s="56">
        <f>A12</f>
        <v>7.3249999999999996E-2</v>
      </c>
      <c r="B90" s="5"/>
      <c r="C90" s="5"/>
      <c r="D90" s="11" t="s">
        <v>136</v>
      </c>
    </row>
    <row r="92" spans="1:4" ht="34" x14ac:dyDescent="0.2">
      <c r="A92" s="14" t="s">
        <v>242</v>
      </c>
      <c r="B92" s="15">
        <f>C92*A90</f>
        <v>4768.5749999999998</v>
      </c>
      <c r="C92" s="15">
        <v>65100</v>
      </c>
      <c r="D92" s="16" t="s">
        <v>137</v>
      </c>
    </row>
    <row r="93" spans="1:4" ht="34" x14ac:dyDescent="0.2">
      <c r="A93" s="14" t="s">
        <v>48</v>
      </c>
      <c r="B93" s="15">
        <f>C93*A90</f>
        <v>-271.02499999999998</v>
      </c>
      <c r="C93" s="15">
        <v>-3700</v>
      </c>
      <c r="D93" s="16" t="s">
        <v>137</v>
      </c>
    </row>
    <row r="94" spans="1:4" x14ac:dyDescent="0.2">
      <c r="A94" t="s">
        <v>49</v>
      </c>
      <c r="B94" s="40"/>
      <c r="C94" s="40"/>
      <c r="D94" s="16"/>
    </row>
    <row r="95" spans="1:4" x14ac:dyDescent="0.2">
      <c r="A95" s="2" t="s">
        <v>140</v>
      </c>
      <c r="B95" s="58">
        <f>SUM(B92:B94)</f>
        <v>4497.55</v>
      </c>
      <c r="C95" s="58">
        <f>SUM(C92:C94)</f>
        <v>61400</v>
      </c>
    </row>
    <row r="98" spans="1:10" x14ac:dyDescent="0.2">
      <c r="A98" s="59" t="s">
        <v>51</v>
      </c>
    </row>
    <row r="102" spans="1:10" x14ac:dyDescent="0.2">
      <c r="F102" s="16"/>
      <c r="G102" s="16"/>
      <c r="H102" s="16"/>
      <c r="I102" s="16"/>
      <c r="J102" s="16"/>
    </row>
  </sheetData>
  <sheetProtection algorithmName="SHA-512" hashValue="jboSokxWRV3FUzUMIuoEQZwh7mdu7B4nL/rX82DQzKul54pZLw9vL71xjvHlB+3g33Fi8dA5FQsCGHgs4Ziw/g==" saltValue="NQHv50MOjj5R9Vkolb66ow==" spinCount="100000" sheet="1" objects="1" scenarios="1"/>
  <pageMargins left="0.7" right="0.7" top="0.75" bottom="0.75" header="0.3" footer="0.3"/>
  <pageSetup paperSize="9" scale="43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EE76C-1F82-F043-BA39-AEB20D88C651}">
  <sheetPr>
    <pageSetUpPr fitToPage="1"/>
  </sheetPr>
  <dimension ref="A1:I90"/>
  <sheetViews>
    <sheetView topLeftCell="A47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45139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300000</v>
      </c>
      <c r="C12" s="16" t="s">
        <v>148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9" t="s">
        <v>12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B12-B91</f>
        <v>300000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44651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20</v>
      </c>
      <c r="B27" s="27"/>
      <c r="C27" s="27"/>
    </row>
    <row r="28" spans="1:3" x14ac:dyDescent="0.2">
      <c r="A28" s="35"/>
      <c r="B28" s="27"/>
      <c r="C28" s="35"/>
    </row>
    <row r="29" spans="1:3" x14ac:dyDescent="0.2">
      <c r="A29" s="13"/>
      <c r="B29" s="27"/>
      <c r="C29" s="27"/>
    </row>
    <row r="30" spans="1:3" ht="15" customHeight="1" x14ac:dyDescent="0.2">
      <c r="A30" s="14" t="s">
        <v>21</v>
      </c>
      <c r="B30" s="37">
        <v>436522</v>
      </c>
      <c r="C30" s="16" t="s">
        <v>149</v>
      </c>
    </row>
    <row r="31" spans="1:3" x14ac:dyDescent="0.2">
      <c r="A31" s="14" t="s">
        <v>22</v>
      </c>
      <c r="B31" s="37"/>
      <c r="C31" s="16"/>
    </row>
    <row r="32" spans="1:3" ht="15" customHeight="1" x14ac:dyDescent="0.2">
      <c r="A32" s="1" t="s">
        <v>23</v>
      </c>
      <c r="B32" s="37">
        <v>-7086</v>
      </c>
      <c r="C32" s="16" t="s">
        <v>149</v>
      </c>
    </row>
    <row r="33" spans="1:3" x14ac:dyDescent="0.2">
      <c r="A33" s="14"/>
      <c r="B33" s="37"/>
      <c r="C33" s="11"/>
    </row>
    <row r="34" spans="1:3" x14ac:dyDescent="0.2">
      <c r="A34" s="1" t="s">
        <v>24</v>
      </c>
      <c r="B34" s="37"/>
      <c r="C34" s="11"/>
    </row>
    <row r="35" spans="1:3" x14ac:dyDescent="0.2">
      <c r="A35" s="14"/>
      <c r="B35" s="37"/>
      <c r="C35" s="11"/>
    </row>
    <row r="36" spans="1:3" x14ac:dyDescent="0.2">
      <c r="A36" s="14" t="s">
        <v>25</v>
      </c>
      <c r="B36" s="37"/>
      <c r="C36" s="16"/>
    </row>
    <row r="37" spans="1:3" x14ac:dyDescent="0.2">
      <c r="A37" s="14" t="s">
        <v>26</v>
      </c>
      <c r="B37" s="37"/>
      <c r="C37" s="11"/>
    </row>
    <row r="38" spans="1:3" x14ac:dyDescent="0.2">
      <c r="A38" s="14"/>
      <c r="B38" s="37"/>
      <c r="C38" s="11"/>
    </row>
    <row r="39" spans="1:3" x14ac:dyDescent="0.2">
      <c r="A39" s="14" t="s">
        <v>27</v>
      </c>
      <c r="B39" s="37"/>
      <c r="C39" s="11"/>
    </row>
    <row r="40" spans="1:3" x14ac:dyDescent="0.2">
      <c r="A40" s="14" t="s">
        <v>28</v>
      </c>
      <c r="B40" s="37"/>
      <c r="C40" s="16"/>
    </row>
    <row r="41" spans="1:3" x14ac:dyDescent="0.2">
      <c r="A41" s="14" t="s">
        <v>29</v>
      </c>
      <c r="B41" s="37"/>
      <c r="C41" s="11"/>
    </row>
    <row r="42" spans="1:3" ht="50" customHeight="1" x14ac:dyDescent="0.2">
      <c r="A42" s="14" t="s">
        <v>30</v>
      </c>
      <c r="B42" s="37">
        <v>10629</v>
      </c>
      <c r="C42" s="16" t="s">
        <v>150</v>
      </c>
    </row>
    <row r="43" spans="1:3" x14ac:dyDescent="0.2">
      <c r="A43" s="14"/>
      <c r="B43" s="37"/>
      <c r="C43" s="11"/>
    </row>
    <row r="44" spans="1:3" x14ac:dyDescent="0.2">
      <c r="A44" s="14" t="s">
        <v>31</v>
      </c>
      <c r="B44" s="37"/>
      <c r="C44" s="16"/>
    </row>
    <row r="45" spans="1:3" x14ac:dyDescent="0.2">
      <c r="A45" s="14" t="s">
        <v>32</v>
      </c>
      <c r="B45" s="37"/>
      <c r="C45" s="11"/>
    </row>
    <row r="46" spans="1:3" x14ac:dyDescent="0.2">
      <c r="A46" s="14" t="s">
        <v>33</v>
      </c>
      <c r="B46" s="37"/>
      <c r="C46" s="16"/>
    </row>
    <row r="47" spans="1:3" ht="15" customHeight="1" x14ac:dyDescent="0.2">
      <c r="A47" s="14" t="s">
        <v>34</v>
      </c>
      <c r="B47" s="37">
        <v>18811</v>
      </c>
      <c r="C47" s="16" t="s">
        <v>149</v>
      </c>
    </row>
    <row r="48" spans="1:3" x14ac:dyDescent="0.2">
      <c r="A48" s="14"/>
      <c r="B48" s="37"/>
      <c r="C48" s="11"/>
    </row>
    <row r="49" spans="1:3" ht="15" customHeight="1" x14ac:dyDescent="0.2">
      <c r="A49" s="14" t="s">
        <v>36</v>
      </c>
      <c r="B49" s="37">
        <v>1248</v>
      </c>
    </row>
    <row r="50" spans="1:3" ht="15" customHeight="1" x14ac:dyDescent="0.2">
      <c r="A50" s="14"/>
      <c r="B50" s="37"/>
      <c r="C50" s="16" t="s">
        <v>149</v>
      </c>
    </row>
    <row r="51" spans="1:3" x14ac:dyDescent="0.2">
      <c r="A51" s="14" t="s">
        <v>37</v>
      </c>
      <c r="B51" s="37">
        <f>SUM(B36:B49)</f>
        <v>30688</v>
      </c>
      <c r="C51" s="11"/>
    </row>
    <row r="52" spans="1:3" x14ac:dyDescent="0.2">
      <c r="A52" s="38"/>
      <c r="B52" s="40"/>
      <c r="C52" s="41"/>
    </row>
    <row r="53" spans="1:3" x14ac:dyDescent="0.2">
      <c r="A53" s="42" t="s">
        <v>14</v>
      </c>
      <c r="B53" s="44">
        <f>B32+B51</f>
        <v>23602</v>
      </c>
      <c r="C53" s="45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8" t="s">
        <v>38</v>
      </c>
      <c r="B56" s="61">
        <f>ROUND((B20/B30),1)</f>
        <v>0.7</v>
      </c>
      <c r="C56" s="10"/>
    </row>
    <row r="57" spans="1:3" x14ac:dyDescent="0.2">
      <c r="A57" s="48" t="s">
        <v>39</v>
      </c>
      <c r="B57" s="66" t="s">
        <v>40</v>
      </c>
      <c r="C57" s="10"/>
    </row>
    <row r="58" spans="1:3" x14ac:dyDescent="0.2">
      <c r="A58" s="48" t="s">
        <v>41</v>
      </c>
      <c r="B58" s="61">
        <f>ROUND((B20/B53),1)</f>
        <v>12.7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4" t="s">
        <v>151</v>
      </c>
    </row>
    <row r="64" spans="1:3" x14ac:dyDescent="0.2">
      <c r="A64" t="s">
        <v>152</v>
      </c>
    </row>
    <row r="65" spans="1:3" x14ac:dyDescent="0.2">
      <c r="A65" t="s">
        <v>153</v>
      </c>
    </row>
    <row r="66" spans="1:3" x14ac:dyDescent="0.2">
      <c r="A66" t="s">
        <v>154</v>
      </c>
    </row>
    <row r="67" spans="1:3" x14ac:dyDescent="0.2">
      <c r="A67" s="14" t="s">
        <v>155</v>
      </c>
    </row>
    <row r="68" spans="1:3" x14ac:dyDescent="0.2">
      <c r="C68" s="11"/>
    </row>
    <row r="69" spans="1:3" x14ac:dyDescent="0.2">
      <c r="A69" s="53"/>
      <c r="B69" s="53"/>
      <c r="C69" s="9"/>
    </row>
    <row r="70" spans="1:3" x14ac:dyDescent="0.2">
      <c r="C70" s="54"/>
    </row>
    <row r="71" spans="1:3" x14ac:dyDescent="0.2">
      <c r="C71" s="54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5</v>
      </c>
    </row>
    <row r="75" spans="1:3" hidden="1" x14ac:dyDescent="0.2">
      <c r="B75" s="5"/>
    </row>
    <row r="76" spans="1:3" hidden="1" x14ac:dyDescent="0.2">
      <c r="B76" s="55" t="s">
        <v>46</v>
      </c>
    </row>
    <row r="77" spans="1:3" hidden="1" x14ac:dyDescent="0.2">
      <c r="A77" s="2" t="s">
        <v>20</v>
      </c>
      <c r="B77" s="5"/>
    </row>
    <row r="78" spans="1:3" hidden="1" x14ac:dyDescent="0.2">
      <c r="A78" s="56"/>
      <c r="B78" s="5"/>
    </row>
    <row r="79" spans="1:3" hidden="1" x14ac:dyDescent="0.2"/>
    <row r="80" spans="1:3" ht="17" hidden="1" x14ac:dyDescent="0.2">
      <c r="A80" s="14" t="s">
        <v>47</v>
      </c>
      <c r="B80" s="15">
        <v>0</v>
      </c>
      <c r="C80" s="16" t="s">
        <v>16</v>
      </c>
    </row>
    <row r="81" spans="1:9" hidden="1" x14ac:dyDescent="0.2">
      <c r="A81" s="14" t="s">
        <v>48</v>
      </c>
      <c r="B81" s="15"/>
      <c r="C81" s="16"/>
    </row>
    <row r="82" spans="1:9" hidden="1" x14ac:dyDescent="0.2">
      <c r="A82" t="s">
        <v>49</v>
      </c>
      <c r="B82" s="40"/>
      <c r="C82" s="16"/>
    </row>
    <row r="83" spans="1:9" hidden="1" x14ac:dyDescent="0.2">
      <c r="A83" s="2" t="s">
        <v>50</v>
      </c>
      <c r="B83" s="58">
        <f>SUM(B80:B82)</f>
        <v>0</v>
      </c>
    </row>
    <row r="86" spans="1:9" x14ac:dyDescent="0.2">
      <c r="A86" s="59" t="s">
        <v>51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Mccms1nBjnHUkeOhepiQ7fh2GbyjJz1oWdQ+30tthwI5wTZ8C6eufrBCUYmvB2IkAV3tQsR0YOEpyiJQc8+8ZQ==" saltValue="bBXK9JpuMziJTKFFpQLBn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Pexion 030123</vt:lpstr>
      <vt:lpstr>The Gateway Group of Co 310123</vt:lpstr>
      <vt:lpstr>Torpedo Factory Group 200323</vt:lpstr>
      <vt:lpstr>Chiltern Timber Sup 310323</vt:lpstr>
      <vt:lpstr>AC Electrical Serv 030423</vt:lpstr>
      <vt:lpstr>R H Irving Ind 020523</vt:lpstr>
      <vt:lpstr>Troy (UK) 070623</vt:lpstr>
      <vt:lpstr>Sidey Hold 130723</vt:lpstr>
      <vt:lpstr>United Living Hold 010823</vt:lpstr>
      <vt:lpstr>Bulb Interiors 150823</vt:lpstr>
      <vt:lpstr>Alloway Hold 010923</vt:lpstr>
      <vt:lpstr>JCA Head Co 030923</vt:lpstr>
      <vt:lpstr>Group Topek Hold 101023</vt:lpstr>
      <vt:lpstr>AVRS Systems 081123</vt:lpstr>
      <vt:lpstr>Rock &amp; Alluvium 301123</vt:lpstr>
      <vt:lpstr>ARP Group Hold 211223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2024-05-10T13:43:31Z</dcterms:created>
  <dcterms:modified xsi:type="dcterms:W3CDTF">2024-05-15T08:06:44Z</dcterms:modified>
</cp:coreProperties>
</file>