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17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konstantinosmossios/Documents/Business Valuation Benchmarks Ltd/2024 Publication/BVB Insights 2024 with Supporting Calculations/Consumer Discretionary/"/>
    </mc:Choice>
  </mc:AlternateContent>
  <xr:revisionPtr revIDLastSave="0" documentId="13_ncr:1_{1DDF9CFB-2CD7-684E-927F-1237287EA850}" xr6:coauthVersionLast="47" xr6:coauthVersionMax="47" xr10:uidLastSave="{00000000-0000-0000-0000-000000000000}"/>
  <workbookProtection workbookAlgorithmName="SHA-512" workbookHashValue="F/v0WFBeIZHKJXfU5idCmqQG/s7UJCvxHqUBNGfj/UFuXi2mf3mhVBu1RNxnnG3WfMHR9hL1viqUNeDrIwONnQ==" workbookSaltValue="iNSa/sZ/vpsi317CDpoAHQ==" workbookSpinCount="100000" lockStructure="1"/>
  <bookViews>
    <workbookView xWindow="0" yWindow="0" windowWidth="28800" windowHeight="18000" xr2:uid="{76A92B0E-E148-E044-B6B2-D32E4485E2BA}"/>
  </bookViews>
  <sheets>
    <sheet name="Tran-Am (New Milton) 080323" sheetId="1" r:id="rId1"/>
    <sheet name="HHB Communications 120723" sheetId="2" r:id="rId2"/>
    <sheet name="Beaconsfield Footwear 180723" sheetId="3" r:id="rId3"/>
    <sheet name="Creed 171023" sheetId="4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92" i="4" l="1"/>
  <c r="E91" i="4"/>
  <c r="C91" i="4"/>
  <c r="B91" i="4" s="1"/>
  <c r="C90" i="4"/>
  <c r="C92" i="4" s="1"/>
  <c r="D89" i="4"/>
  <c r="A87" i="4"/>
  <c r="D90" i="4" s="1"/>
  <c r="C60" i="4"/>
  <c r="E58" i="4"/>
  <c r="E60" i="4" s="1"/>
  <c r="C58" i="4"/>
  <c r="D56" i="4"/>
  <c r="B56" i="4"/>
  <c r="D54" i="4"/>
  <c r="D52" i="4"/>
  <c r="D58" i="4" s="1"/>
  <c r="B52" i="4"/>
  <c r="B47" i="4"/>
  <c r="B58" i="4" s="1"/>
  <c r="B60" i="4" s="1"/>
  <c r="D37" i="4"/>
  <c r="D60" i="4" s="1"/>
  <c r="B37" i="4"/>
  <c r="D35" i="4"/>
  <c r="B35" i="4"/>
  <c r="B14" i="4"/>
  <c r="D91" i="4" l="1"/>
  <c r="D92" i="4" s="1"/>
  <c r="B22" i="4" s="1"/>
  <c r="B89" i="4"/>
  <c r="B90" i="4"/>
  <c r="D64" i="4" l="1"/>
  <c r="B64" i="4"/>
  <c r="D63" i="4"/>
  <c r="B63" i="4"/>
  <c r="B65" i="4"/>
  <c r="D65" i="4"/>
  <c r="B92" i="4"/>
  <c r="B19" i="4" s="1"/>
  <c r="B84" i="3" l="1"/>
  <c r="D54" i="3"/>
  <c r="D56" i="3" s="1"/>
  <c r="C54" i="3"/>
  <c r="C56" i="3" s="1"/>
  <c r="B20" i="3"/>
  <c r="C61" i="3" s="1"/>
  <c r="B59" i="3" l="1"/>
  <c r="C59" i="3"/>
  <c r="D59" i="3"/>
  <c r="B23" i="2"/>
  <c r="B86" i="2"/>
  <c r="B20" i="2" s="1"/>
  <c r="B54" i="2"/>
  <c r="B56" i="2" s="1"/>
  <c r="B16" i="2"/>
  <c r="B61" i="2" l="1"/>
  <c r="B60" i="2"/>
  <c r="B59" i="2"/>
  <c r="B61" i="1" l="1"/>
  <c r="B23" i="1"/>
  <c r="B87" i="1"/>
  <c r="B20" i="1" s="1"/>
  <c r="B14" i="1"/>
  <c r="B12" i="1"/>
  <c r="B16" i="1" s="1"/>
  <c r="B59" i="1" l="1"/>
</calcChain>
</file>

<file path=xl/sharedStrings.xml><?xml version="1.0" encoding="utf-8"?>
<sst xmlns="http://schemas.openxmlformats.org/spreadsheetml/2006/main" count="258" uniqueCount="94">
  <si>
    <t>Target Company</t>
  </si>
  <si>
    <t>Tran-Am (New Milton) Limited</t>
  </si>
  <si>
    <t>Currency</t>
  </si>
  <si>
    <t>GBP</t>
  </si>
  <si>
    <t>Display</t>
  </si>
  <si>
    <t>000s</t>
  </si>
  <si>
    <t>Enterprise Value</t>
  </si>
  <si>
    <t>Date Completed:</t>
  </si>
  <si>
    <t>Consideration (GBP)</t>
  </si>
  <si>
    <t>Source: Duell Corporation press release dated 08/03/2023; initial consideration</t>
  </si>
  <si>
    <t>Deferred consideration (GBP)</t>
  </si>
  <si>
    <t>Source: Duell Corporation press release dated 08/03/2023; to be paid by the end of 2023</t>
  </si>
  <si>
    <t>Total consideration</t>
  </si>
  <si>
    <t>Adjustments:</t>
  </si>
  <si>
    <t>Net cash - as at 31/03/2022</t>
  </si>
  <si>
    <t>Source: Tran-Am Limited financial statements for the year ended 31/03/2022</t>
  </si>
  <si>
    <t>EV</t>
  </si>
  <si>
    <t>Normalised EBITDA</t>
  </si>
  <si>
    <t>Reporting Date:</t>
  </si>
  <si>
    <t>USD/GBP Exchange Rate:</t>
  </si>
  <si>
    <t>Revenue</t>
  </si>
  <si>
    <t>Source: Duell Corporation press release dated 27/02/2023; Duell Corporation Full year financial report September 2022 - August 2023 "annualised revenue YE 31/08/2023 £11,435k"</t>
  </si>
  <si>
    <t>Gross Profit</t>
  </si>
  <si>
    <t>Operating profit</t>
  </si>
  <si>
    <t>Add Back:</t>
  </si>
  <si>
    <t>Gain on Sale of FA</t>
  </si>
  <si>
    <t>Loss on Sale of FA</t>
  </si>
  <si>
    <t>Write down of inventories</t>
  </si>
  <si>
    <t>Other - to account for non-recurring costs</t>
  </si>
  <si>
    <t>Share based payments</t>
  </si>
  <si>
    <t>Exceptional items</t>
  </si>
  <si>
    <t>Amortisation of Goodwill</t>
  </si>
  <si>
    <t>Amortisation of Acq Rights</t>
  </si>
  <si>
    <t>Amortisation of Devt Costs</t>
  </si>
  <si>
    <t>Amortisation of Intangible Assets</t>
  </si>
  <si>
    <t>Depreciation of Tangible Assets</t>
  </si>
  <si>
    <t>Sub-total</t>
  </si>
  <si>
    <t>Source: Duell Corporation press release dated 27/02/2023; Duell Corporation Full year financial report September 2022 - August 2023 "annualised EBITDA YE 31/08/2023 £2,329k"</t>
  </si>
  <si>
    <t>EV/Revenue Multiple</t>
  </si>
  <si>
    <t>EV/EBIT Multiple</t>
  </si>
  <si>
    <t>N/A</t>
  </si>
  <si>
    <t>EV/EBITDA Multiple</t>
  </si>
  <si>
    <t>Source Data</t>
  </si>
  <si>
    <t>Tran-Am (New Milton) Limited financial statements for the year ended 31/03/2022</t>
  </si>
  <si>
    <t>Tran-Am Limited financial statements for the year ended 31/03/2022</t>
  </si>
  <si>
    <t>Tran-Am (New Milton) Limited PSC02 notice dated 10/03/2023</t>
  </si>
  <si>
    <t>Duell Corporation press release dated 27/02/2023</t>
  </si>
  <si>
    <t>Duell Corporation press release dated 08/03/2023</t>
  </si>
  <si>
    <t>Duell Corporation full year financial report September 2022 - August 2023</t>
  </si>
  <si>
    <t>Cash and cash Equivalents</t>
  </si>
  <si>
    <t>Debt</t>
  </si>
  <si>
    <t>Lease Liabilities</t>
  </si>
  <si>
    <t>Net cash</t>
  </si>
  <si>
    <t>© 2024 Business Valuation Benchmarks Ltd</t>
  </si>
  <si>
    <t>HHB Communications Holdings Limited</t>
  </si>
  <si>
    <t>Source: Midwich Group plc Annual report and financial statements 2023; note 35 Business Combinations</t>
  </si>
  <si>
    <t>Fair-value of contingent consideration</t>
  </si>
  <si>
    <t>Source: HHB Communications Limited financial statements for the year ended 31/01/2023</t>
  </si>
  <si>
    <t>HHB Communications Limited financial statements for the year ended 31/01/2023</t>
  </si>
  <si>
    <t>Midwich Group plc news release dated 18/07/2023</t>
  </si>
  <si>
    <t>HHB Communications Holdings Limited PSC02 notice dated 25/07/2023</t>
  </si>
  <si>
    <t>Midwich Group plc press release dated 05/09/2023</t>
  </si>
  <si>
    <t>Midwich Group plc Annual report and financial statements 2023</t>
  </si>
  <si>
    <t>Cash at bank and in hand</t>
  </si>
  <si>
    <t>Borrowing and financial liabilities</t>
  </si>
  <si>
    <t>Net cash and cash equivalents</t>
  </si>
  <si>
    <t>Beaconsfield Footwear Limited (in administration)</t>
  </si>
  <si>
    <t>Cash consideration (GBP)</t>
  </si>
  <si>
    <t>Source: Unbound Group plc press release dated 18/07/2023; AM03 Notice of administrator's proposal filed 19/08/2023; p.9 - consideration paid for the business and certain assets</t>
  </si>
  <si>
    <t>Source:</t>
  </si>
  <si>
    <t>AM03 Notice of administrator's proposal filed 19/08/2023</t>
  </si>
  <si>
    <t>Beaconsfield Footwear Limited financial statements for the year ended 30/01/2022</t>
  </si>
  <si>
    <t>Unbound Group plc press release dated 18/07/2023</t>
  </si>
  <si>
    <t>00/00/2000</t>
  </si>
  <si>
    <t>Net debt</t>
  </si>
  <si>
    <t>Exceptional items - relating to management reporting</t>
  </si>
  <si>
    <t>EUR</t>
  </si>
  <si>
    <t>EUR/GBP Exchange Rate:</t>
  </si>
  <si>
    <t>Source: www.oanda.com - as at 17/10/2023</t>
  </si>
  <si>
    <t>Source: www.ft.com "Kering paid €3.5bn for fragrance company Creed" dated 10/07/2023</t>
  </si>
  <si>
    <t>Net debt - as at 31/03/2023</t>
  </si>
  <si>
    <t>Source: Fontaine Limited consolidated financial statements for the year ended 31/03/2022; see below</t>
  </si>
  <si>
    <t>Fontaine Limited consolidated financial statements for the year ended 31/03/2023</t>
  </si>
  <si>
    <t>Fontaine Limited consolidated financial statements for the year ended 31/03/2022</t>
  </si>
  <si>
    <t xml:space="preserve">Note: Adjustment to account for integration and acquisition costs to agree to reported normalised EBITDA reported by the targets - Source: Fontaine Limited consolidated financial statements for the year ended 31/03/2023; p. 1 </t>
  </si>
  <si>
    <t>Impairment of Intangible Assets</t>
  </si>
  <si>
    <t>Chenal I Limited financial statements for the year ended 31/12/2022</t>
  </si>
  <si>
    <t>Chenal II Limited Annual Report and Audited Financial Statements for the year ended 31/12/2022</t>
  </si>
  <si>
    <t>Kering SA press release dated 26/06/2023</t>
  </si>
  <si>
    <t>www.ft.com "Kering paid €3.5bn for fragrance company Creed" dated 10/07/2023</t>
  </si>
  <si>
    <t>Kering SA press release dated 17/10/2023</t>
  </si>
  <si>
    <t>Chenal II Limited PSC02 notice dated 18/10/2023</t>
  </si>
  <si>
    <t>Source: Fontaine Limited consolidated financial statements for the year ended 31/03/2022</t>
  </si>
  <si>
    <t>Creed perfume business (Chenal II Limited parent of Fontaine Limited)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</si>
</sst>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(* #,##0.00_);_(* \(#,##0.00\);_(* &quot;-&quot;??_);_(@_)"/>
    <numFmt numFmtId="164" formatCode="dd/mm/yyyy;@"/>
    <numFmt numFmtId="165" formatCode="#,##0.0;[Red]\-#,##0.0"/>
    <numFmt numFmtId="166" formatCode="#,##0.00000;[Red]\-#,##0.00000"/>
    <numFmt numFmtId="167" formatCode="_-* #,##0_-;\-* #,##0_-;_-* &quot;-&quot;??_-;_-@_-"/>
  </numFmts>
  <fonts count="13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4" tint="-0.249977111117893"/>
      <name val="Calibri"/>
      <family val="2"/>
      <scheme val="minor"/>
    </font>
    <font>
      <sz val="11"/>
      <color theme="4" tint="-0.249977111117893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1"/>
      <color theme="0" tint="-0.499984740745262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color theme="0" tint="-0.499984740745262"/>
      <name val="Calibri"/>
      <family val="2"/>
      <scheme val="minor"/>
    </font>
    <font>
      <b/>
      <sz val="10"/>
      <color theme="0" tint="-0.499984740745262"/>
      <name val="Calibri"/>
      <family val="2"/>
      <scheme val="minor"/>
    </font>
    <font>
      <i/>
      <sz val="11"/>
      <color theme="0" tint="-0.499984740745262"/>
      <name val="Calibri"/>
      <family val="2"/>
      <scheme val="minor"/>
    </font>
    <font>
      <b/>
      <sz val="11"/>
      <color theme="0" tint="-0.499984740745262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86">
    <xf numFmtId="0" fontId="0" fillId="0" borderId="0" xfId="0"/>
    <xf numFmtId="0" fontId="2" fillId="0" borderId="0" xfId="0" applyFont="1" applyAlignment="1">
      <alignment vertical="top"/>
    </xf>
    <xf numFmtId="0" fontId="2" fillId="0" borderId="0" xfId="0" applyFont="1"/>
    <xf numFmtId="14" fontId="2" fillId="0" borderId="0" xfId="0" applyNumberFormat="1" applyFont="1" applyAlignment="1">
      <alignment horizontal="center"/>
    </xf>
    <xf numFmtId="14" fontId="0" fillId="0" borderId="0" xfId="0" applyNumberForma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3" fillId="2" borderId="1" xfId="0" applyFont="1" applyFill="1" applyBorder="1"/>
    <xf numFmtId="38" fontId="0" fillId="2" borderId="1" xfId="1" applyNumberFormat="1" applyFont="1" applyFill="1" applyBorder="1"/>
    <xf numFmtId="40" fontId="0" fillId="2" borderId="1" xfId="1" applyNumberFormat="1" applyFont="1" applyFill="1" applyBorder="1"/>
    <xf numFmtId="38" fontId="0" fillId="0" borderId="0" xfId="1" applyNumberFormat="1" applyFont="1"/>
    <xf numFmtId="40" fontId="0" fillId="0" borderId="0" xfId="1" applyNumberFormat="1" applyFont="1"/>
    <xf numFmtId="164" fontId="0" fillId="0" borderId="0" xfId="0" applyNumberFormat="1" applyAlignment="1">
      <alignment horizontal="left"/>
    </xf>
    <xf numFmtId="14" fontId="0" fillId="0" borderId="0" xfId="0" applyNumberFormat="1" applyAlignment="1">
      <alignment horizontal="left"/>
    </xf>
    <xf numFmtId="0" fontId="0" fillId="0" borderId="0" xfId="0" applyAlignment="1">
      <alignment vertical="top"/>
    </xf>
    <xf numFmtId="38" fontId="0" fillId="0" borderId="0" xfId="1" applyNumberFormat="1" applyFont="1" applyAlignment="1">
      <alignment vertical="top"/>
    </xf>
    <xf numFmtId="0" fontId="0" fillId="0" borderId="0" xfId="0" applyAlignment="1">
      <alignment vertical="top" wrapText="1"/>
    </xf>
    <xf numFmtId="38" fontId="0" fillId="0" borderId="2" xfId="1" applyNumberFormat="1" applyFont="1" applyBorder="1" applyAlignment="1">
      <alignment vertical="top"/>
    </xf>
    <xf numFmtId="14" fontId="2" fillId="0" borderId="0" xfId="0" applyNumberFormat="1" applyFont="1" applyAlignment="1">
      <alignment horizontal="left"/>
    </xf>
    <xf numFmtId="0" fontId="2" fillId="2" borderId="1" xfId="0" applyFont="1" applyFill="1" applyBorder="1"/>
    <xf numFmtId="38" fontId="2" fillId="2" borderId="1" xfId="1" applyNumberFormat="1" applyFont="1" applyFill="1" applyBorder="1"/>
    <xf numFmtId="40" fontId="2" fillId="2" borderId="1" xfId="1" applyNumberFormat="1" applyFont="1" applyFill="1" applyBorder="1"/>
    <xf numFmtId="0" fontId="4" fillId="2" borderId="1" xfId="0" applyFont="1" applyFill="1" applyBorder="1"/>
    <xf numFmtId="0" fontId="5" fillId="0" borderId="0" xfId="0" quotePrefix="1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vertical="top" wrapText="1"/>
    </xf>
    <xf numFmtId="0" fontId="0" fillId="0" borderId="0" xfId="0" applyAlignment="1">
      <alignment horizontal="left"/>
    </xf>
    <xf numFmtId="38" fontId="0" fillId="0" borderId="0" xfId="1" applyNumberFormat="1" applyFont="1" applyFill="1" applyAlignment="1">
      <alignment vertical="top"/>
    </xf>
    <xf numFmtId="38" fontId="0" fillId="2" borderId="0" xfId="1" applyNumberFormat="1" applyFont="1" applyFill="1" applyAlignment="1">
      <alignment vertical="top"/>
    </xf>
    <xf numFmtId="0" fontId="0" fillId="0" borderId="2" xfId="0" applyBorder="1"/>
    <xf numFmtId="38" fontId="0" fillId="0" borderId="2" xfId="1" applyNumberFormat="1" applyFont="1" applyBorder="1"/>
    <xf numFmtId="40" fontId="0" fillId="0" borderId="2" xfId="1" applyNumberFormat="1" applyFont="1" applyBorder="1"/>
    <xf numFmtId="0" fontId="2" fillId="2" borderId="1" xfId="0" applyFont="1" applyFill="1" applyBorder="1" applyAlignment="1">
      <alignment vertical="top"/>
    </xf>
    <xf numFmtId="38" fontId="2" fillId="2" borderId="1" xfId="1" applyNumberFormat="1" applyFont="1" applyFill="1" applyBorder="1" applyAlignment="1">
      <alignment vertical="top"/>
    </xf>
    <xf numFmtId="40" fontId="0" fillId="2" borderId="1" xfId="1" applyNumberFormat="1" applyFont="1" applyFill="1" applyBorder="1" applyAlignment="1">
      <alignment horizontal="left" vertical="top" wrapText="1"/>
    </xf>
    <xf numFmtId="0" fontId="0" fillId="2" borderId="3" xfId="0" applyFill="1" applyBorder="1"/>
    <xf numFmtId="165" fontId="2" fillId="2" borderId="4" xfId="1" applyNumberFormat="1" applyFont="1" applyFill="1" applyBorder="1"/>
    <xf numFmtId="165" fontId="2" fillId="2" borderId="4" xfId="1" applyNumberFormat="1" applyFont="1" applyFill="1" applyBorder="1" applyAlignment="1">
      <alignment horizontal="right"/>
    </xf>
    <xf numFmtId="0" fontId="0" fillId="2" borderId="1" xfId="0" applyFill="1" applyBorder="1"/>
    <xf numFmtId="40" fontId="0" fillId="0" borderId="0" xfId="1" applyNumberFormat="1" applyFont="1" applyFill="1" applyBorder="1"/>
    <xf numFmtId="164" fontId="2" fillId="0" borderId="0" xfId="0" applyNumberFormat="1" applyFont="1" applyAlignment="1">
      <alignment horizontal="center"/>
    </xf>
    <xf numFmtId="166" fontId="0" fillId="0" borderId="0" xfId="1" applyNumberFormat="1" applyFont="1" applyAlignment="1">
      <alignment horizontal="left"/>
    </xf>
    <xf numFmtId="38" fontId="2" fillId="0" borderId="0" xfId="1" applyNumberFormat="1" applyFont="1"/>
    <xf numFmtId="0" fontId="0" fillId="0" borderId="0" xfId="0" quotePrefix="1"/>
    <xf numFmtId="40" fontId="0" fillId="2" borderId="1" xfId="1" applyNumberFormat="1" applyFont="1" applyFill="1" applyBorder="1" applyAlignment="1">
      <alignment wrapText="1"/>
    </xf>
    <xf numFmtId="164" fontId="0" fillId="0" borderId="5" xfId="0" applyNumberFormat="1" applyBorder="1" applyAlignment="1">
      <alignment horizontal="center"/>
    </xf>
    <xf numFmtId="164" fontId="7" fillId="0" borderId="1" xfId="0" applyNumberFormat="1" applyFont="1" applyBorder="1" applyAlignment="1">
      <alignment horizontal="center"/>
    </xf>
    <xf numFmtId="164" fontId="7" fillId="0" borderId="4" xfId="0" applyNumberFormat="1" applyFont="1" applyBorder="1" applyAlignment="1">
      <alignment horizontal="center"/>
    </xf>
    <xf numFmtId="164" fontId="0" fillId="0" borderId="6" xfId="0" applyNumberFormat="1" applyBorder="1" applyAlignment="1">
      <alignment horizontal="center"/>
    </xf>
    <xf numFmtId="164" fontId="7" fillId="0" borderId="0" xfId="0" applyNumberFormat="1" applyFont="1" applyAlignment="1">
      <alignment horizontal="center"/>
    </xf>
    <xf numFmtId="164" fontId="7" fillId="0" borderId="7" xfId="0" applyNumberFormat="1" applyFont="1" applyBorder="1" applyAlignment="1">
      <alignment horizontal="center"/>
    </xf>
    <xf numFmtId="164" fontId="8" fillId="0" borderId="8" xfId="0" applyNumberFormat="1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10" fillId="0" borderId="0" xfId="0" applyFont="1" applyAlignment="1">
      <alignment vertical="top" wrapText="1"/>
    </xf>
    <xf numFmtId="0" fontId="5" fillId="0" borderId="6" xfId="0" applyFont="1" applyBorder="1" applyAlignment="1">
      <alignment horizontal="center"/>
    </xf>
    <xf numFmtId="0" fontId="11" fillId="0" borderId="0" xfId="0" applyFont="1" applyAlignment="1">
      <alignment horizontal="center"/>
    </xf>
    <xf numFmtId="38" fontId="0" fillId="0" borderId="6" xfId="1" applyNumberFormat="1" applyFont="1" applyFill="1" applyBorder="1" applyAlignment="1">
      <alignment vertical="top"/>
    </xf>
    <xf numFmtId="38" fontId="7" fillId="0" borderId="0" xfId="1" applyNumberFormat="1" applyFont="1" applyFill="1" applyAlignment="1">
      <alignment vertical="top"/>
    </xf>
    <xf numFmtId="38" fontId="0" fillId="2" borderId="6" xfId="1" applyNumberFormat="1" applyFont="1" applyFill="1" applyBorder="1" applyAlignment="1">
      <alignment vertical="top"/>
    </xf>
    <xf numFmtId="38" fontId="0" fillId="0" borderId="8" xfId="1" applyNumberFormat="1" applyFont="1" applyBorder="1"/>
    <xf numFmtId="38" fontId="7" fillId="0" borderId="2" xfId="1" applyNumberFormat="1" applyFont="1" applyBorder="1"/>
    <xf numFmtId="38" fontId="2" fillId="2" borderId="10" xfId="1" applyNumberFormat="1" applyFont="1" applyFill="1" applyBorder="1" applyAlignment="1">
      <alignment vertical="top"/>
    </xf>
    <xf numFmtId="38" fontId="12" fillId="2" borderId="1" xfId="1" applyNumberFormat="1" applyFont="1" applyFill="1" applyBorder="1" applyAlignment="1">
      <alignment vertical="top"/>
    </xf>
    <xf numFmtId="38" fontId="0" fillId="0" borderId="6" xfId="1" applyNumberFormat="1" applyFont="1" applyBorder="1"/>
    <xf numFmtId="167" fontId="7" fillId="0" borderId="0" xfId="1" applyNumberFormat="1" applyFont="1"/>
    <xf numFmtId="14" fontId="2" fillId="0" borderId="6" xfId="0" applyNumberFormat="1" applyFont="1" applyBorder="1" applyAlignment="1">
      <alignment horizontal="center"/>
    </xf>
    <xf numFmtId="167" fontId="12" fillId="0" borderId="0" xfId="1" applyNumberFormat="1" applyFont="1" applyAlignment="1">
      <alignment horizontal="center"/>
    </xf>
    <xf numFmtId="165" fontId="2" fillId="2" borderId="10" xfId="1" applyNumberFormat="1" applyFont="1" applyFill="1" applyBorder="1"/>
    <xf numFmtId="165" fontId="12" fillId="2" borderId="11" xfId="1" applyNumberFormat="1" applyFont="1" applyFill="1" applyBorder="1"/>
    <xf numFmtId="165" fontId="12" fillId="2" borderId="4" xfId="1" applyNumberFormat="1" applyFont="1" applyFill="1" applyBorder="1"/>
    <xf numFmtId="165" fontId="2" fillId="2" borderId="10" xfId="1" applyNumberFormat="1" applyFont="1" applyFill="1" applyBorder="1" applyAlignment="1">
      <alignment horizontal="right"/>
    </xf>
    <xf numFmtId="165" fontId="12" fillId="2" borderId="11" xfId="1" applyNumberFormat="1" applyFont="1" applyFill="1" applyBorder="1" applyAlignment="1">
      <alignment horizontal="right"/>
    </xf>
    <xf numFmtId="165" fontId="12" fillId="2" borderId="4" xfId="1" applyNumberFormat="1" applyFont="1" applyFill="1" applyBorder="1" applyAlignment="1">
      <alignment horizontal="right"/>
    </xf>
    <xf numFmtId="0" fontId="0" fillId="0" borderId="12" xfId="0" applyBorder="1"/>
    <xf numFmtId="167" fontId="0" fillId="0" borderId="0" xfId="0" applyNumberFormat="1"/>
    <xf numFmtId="38" fontId="0" fillId="0" borderId="0" xfId="1" applyNumberFormat="1" applyFont="1" applyBorder="1"/>
    <xf numFmtId="164" fontId="0" fillId="0" borderId="0" xfId="0" applyNumberFormat="1" applyAlignment="1">
      <alignment horizontal="center"/>
    </xf>
    <xf numFmtId="38" fontId="0" fillId="0" borderId="0" xfId="1" applyNumberFormat="1" applyFont="1" applyFill="1" applyBorder="1" applyAlignment="1">
      <alignment vertical="top"/>
    </xf>
    <xf numFmtId="40" fontId="0" fillId="0" borderId="0" xfId="1" applyNumberFormat="1" applyFont="1" applyAlignment="1">
      <alignment wrapText="1"/>
    </xf>
    <xf numFmtId="165" fontId="2" fillId="0" borderId="0" xfId="1" applyNumberFormat="1" applyFont="1" applyFill="1" applyBorder="1"/>
    <xf numFmtId="164" fontId="9" fillId="0" borderId="2" xfId="0" applyNumberFormat="1" applyFont="1" applyBorder="1" applyAlignment="1">
      <alignment horizontal="left" vertical="top" wrapText="1"/>
    </xf>
    <xf numFmtId="164" fontId="9" fillId="0" borderId="9" xfId="0" applyNumberFormat="1" applyFont="1" applyBorder="1" applyAlignment="1">
      <alignment horizontal="left" vertical="top" wrapText="1"/>
    </xf>
    <xf numFmtId="164" fontId="0" fillId="0" borderId="3" xfId="0" applyNumberFormat="1" applyBorder="1" applyAlignment="1">
      <alignment horizontal="center"/>
    </xf>
    <xf numFmtId="164" fontId="0" fillId="0" borderId="11" xfId="0" applyNumberFormat="1" applyBorder="1" applyAlignment="1">
      <alignment horizontal="center"/>
    </xf>
    <xf numFmtId="164" fontId="8" fillId="0" borderId="3" xfId="0" applyNumberFormat="1" applyFont="1" applyBorder="1" applyAlignment="1">
      <alignment horizontal="left" vertical="top" wrapText="1"/>
    </xf>
    <xf numFmtId="164" fontId="8" fillId="0" borderId="11" xfId="0" applyNumberFormat="1" applyFont="1" applyBorder="1" applyAlignment="1">
      <alignment horizontal="left" vertical="top"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F95CED-64D6-2A4E-8EE4-817F7C97F1D8}">
  <sheetPr>
    <pageSetUpPr fitToPage="1"/>
  </sheetPr>
  <dimension ref="A1:I94"/>
  <sheetViews>
    <sheetView tabSelected="1" workbookViewId="0"/>
  </sheetViews>
  <sheetFormatPr baseColWidth="10" defaultColWidth="8.83203125" defaultRowHeight="16" x14ac:dyDescent="0.2"/>
  <cols>
    <col min="1" max="1" width="39.6640625" bestFit="1" customWidth="1"/>
    <col min="2" max="2" width="12.6640625" customWidth="1"/>
    <col min="3" max="3" width="80.6640625" customWidth="1"/>
    <col min="4" max="4" width="20.5" bestFit="1" customWidth="1"/>
    <col min="5" max="9" width="10.83203125" customWidth="1"/>
  </cols>
  <sheetData>
    <row r="1" spans="1:3" x14ac:dyDescent="0.2">
      <c r="A1" s="1" t="s">
        <v>0</v>
      </c>
      <c r="B1" s="1" t="s">
        <v>1</v>
      </c>
      <c r="C1" s="1"/>
    </row>
    <row r="2" spans="1:3" x14ac:dyDescent="0.2">
      <c r="A2" s="2"/>
    </row>
    <row r="3" spans="1:3" x14ac:dyDescent="0.2">
      <c r="A3" s="2" t="s">
        <v>2</v>
      </c>
      <c r="B3" s="3" t="s">
        <v>3</v>
      </c>
      <c r="C3" s="4"/>
    </row>
    <row r="4" spans="1:3" x14ac:dyDescent="0.2">
      <c r="A4" s="2"/>
      <c r="B4" s="3"/>
      <c r="C4" s="4"/>
    </row>
    <row r="5" spans="1:3" x14ac:dyDescent="0.2">
      <c r="A5" s="2" t="s">
        <v>4</v>
      </c>
      <c r="B5" s="5" t="s">
        <v>5</v>
      </c>
    </row>
    <row r="6" spans="1:3" x14ac:dyDescent="0.2">
      <c r="A6" s="2"/>
      <c r="B6" s="6"/>
    </row>
    <row r="7" spans="1:3" x14ac:dyDescent="0.2">
      <c r="A7" s="7" t="s">
        <v>6</v>
      </c>
      <c r="B7" s="8"/>
      <c r="C7" s="9"/>
    </row>
    <row r="8" spans="1:3" x14ac:dyDescent="0.2">
      <c r="A8" s="2" t="s">
        <v>7</v>
      </c>
      <c r="B8" s="10"/>
      <c r="C8" s="11"/>
    </row>
    <row r="9" spans="1:3" x14ac:dyDescent="0.2">
      <c r="A9" s="12">
        <v>44993</v>
      </c>
      <c r="B9" s="10"/>
      <c r="C9" s="11"/>
    </row>
    <row r="10" spans="1:3" x14ac:dyDescent="0.2">
      <c r="A10" s="13"/>
      <c r="B10" s="10"/>
      <c r="C10" s="11"/>
    </row>
    <row r="11" spans="1:3" x14ac:dyDescent="0.2">
      <c r="A11" s="13"/>
      <c r="B11" s="10"/>
      <c r="C11" s="11"/>
    </row>
    <row r="12" spans="1:3" ht="17" x14ac:dyDescent="0.2">
      <c r="A12" s="14" t="s">
        <v>8</v>
      </c>
      <c r="B12" s="15">
        <f>11875*0.6</f>
        <v>7125</v>
      </c>
      <c r="C12" s="16" t="s">
        <v>9</v>
      </c>
    </row>
    <row r="13" spans="1:3" x14ac:dyDescent="0.2">
      <c r="A13" s="14"/>
      <c r="B13" s="15"/>
      <c r="C13" s="16"/>
    </row>
    <row r="14" spans="1:3" ht="17" x14ac:dyDescent="0.2">
      <c r="A14" s="14" t="s">
        <v>10</v>
      </c>
      <c r="B14" s="17">
        <f>11875*0.4</f>
        <v>4750</v>
      </c>
      <c r="C14" s="16" t="s">
        <v>11</v>
      </c>
    </row>
    <row r="15" spans="1:3" x14ac:dyDescent="0.2">
      <c r="A15" s="14"/>
      <c r="B15" s="15"/>
      <c r="C15" s="16"/>
    </row>
    <row r="16" spans="1:3" x14ac:dyDescent="0.2">
      <c r="A16" s="1" t="s">
        <v>12</v>
      </c>
      <c r="B16" s="15">
        <f>SUM(B12:B14)</f>
        <v>11875</v>
      </c>
      <c r="C16" s="16"/>
    </row>
    <row r="17" spans="1:3" x14ac:dyDescent="0.2">
      <c r="A17" s="14"/>
      <c r="B17" s="15"/>
      <c r="C17" s="16"/>
    </row>
    <row r="18" spans="1:3" x14ac:dyDescent="0.2">
      <c r="A18" s="18" t="s">
        <v>13</v>
      </c>
      <c r="B18" s="15"/>
      <c r="C18" s="16"/>
    </row>
    <row r="19" spans="1:3" x14ac:dyDescent="0.2">
      <c r="A19" s="14"/>
      <c r="B19" s="15"/>
      <c r="C19" s="16"/>
    </row>
    <row r="20" spans="1:3" ht="17" x14ac:dyDescent="0.2">
      <c r="A20" s="14" t="s">
        <v>14</v>
      </c>
      <c r="B20" s="15">
        <f>-B87</f>
        <v>-1143.2140000000002</v>
      </c>
      <c r="C20" s="16" t="s">
        <v>15</v>
      </c>
    </row>
    <row r="21" spans="1:3" x14ac:dyDescent="0.2">
      <c r="A21" s="14"/>
      <c r="B21" s="15"/>
      <c r="C21" s="16"/>
    </row>
    <row r="22" spans="1:3" x14ac:dyDescent="0.2">
      <c r="A22" s="4"/>
      <c r="B22" s="10"/>
    </row>
    <row r="23" spans="1:3" x14ac:dyDescent="0.2">
      <c r="A23" s="19" t="s">
        <v>16</v>
      </c>
      <c r="B23" s="20">
        <f>B16-B87</f>
        <v>10731.786</v>
      </c>
      <c r="C23" s="21"/>
    </row>
    <row r="24" spans="1:3" x14ac:dyDescent="0.2">
      <c r="A24" s="2"/>
    </row>
    <row r="25" spans="1:3" x14ac:dyDescent="0.2">
      <c r="A25" s="2"/>
    </row>
    <row r="26" spans="1:3" x14ac:dyDescent="0.2">
      <c r="A26" s="7" t="s">
        <v>17</v>
      </c>
      <c r="B26" s="7"/>
      <c r="C26" s="22"/>
    </row>
    <row r="27" spans="1:3" x14ac:dyDescent="0.2">
      <c r="A27" s="2" t="s">
        <v>18</v>
      </c>
      <c r="B27" s="3"/>
      <c r="C27" s="23"/>
    </row>
    <row r="28" spans="1:3" x14ac:dyDescent="0.2">
      <c r="A28" s="12">
        <v>44651</v>
      </c>
      <c r="B28" s="24"/>
      <c r="C28" s="24"/>
    </row>
    <row r="29" spans="1:3" x14ac:dyDescent="0.2">
      <c r="A29" s="13"/>
      <c r="B29" s="25"/>
      <c r="C29" s="24"/>
    </row>
    <row r="30" spans="1:3" x14ac:dyDescent="0.2">
      <c r="A30" s="2" t="s">
        <v>19</v>
      </c>
      <c r="B30" s="24"/>
      <c r="C30" s="24"/>
    </row>
    <row r="31" spans="1:3" x14ac:dyDescent="0.2">
      <c r="A31" s="26"/>
      <c r="B31" s="24"/>
      <c r="C31" s="26"/>
    </row>
    <row r="32" spans="1:3" x14ac:dyDescent="0.2">
      <c r="A32" s="13"/>
      <c r="B32" s="24"/>
      <c r="C32" s="24"/>
    </row>
    <row r="33" spans="1:3" ht="34" x14ac:dyDescent="0.2">
      <c r="A33" s="14" t="s">
        <v>20</v>
      </c>
      <c r="B33" s="27">
        <v>10700</v>
      </c>
      <c r="C33" s="16" t="s">
        <v>21</v>
      </c>
    </row>
    <row r="34" spans="1:3" x14ac:dyDescent="0.2">
      <c r="A34" s="14" t="s">
        <v>22</v>
      </c>
      <c r="B34" s="28"/>
      <c r="C34" s="16"/>
    </row>
    <row r="35" spans="1:3" x14ac:dyDescent="0.2">
      <c r="A35" s="1" t="s">
        <v>23</v>
      </c>
      <c r="B35" s="28"/>
      <c r="C35" s="16"/>
    </row>
    <row r="36" spans="1:3" x14ac:dyDescent="0.2">
      <c r="A36" s="14"/>
      <c r="B36" s="28"/>
      <c r="C36" s="11"/>
    </row>
    <row r="37" spans="1:3" x14ac:dyDescent="0.2">
      <c r="A37" s="1" t="s">
        <v>24</v>
      </c>
      <c r="B37" s="28"/>
      <c r="C37" s="11"/>
    </row>
    <row r="38" spans="1:3" x14ac:dyDescent="0.2">
      <c r="A38" s="14"/>
      <c r="B38" s="28"/>
      <c r="C38" s="11"/>
    </row>
    <row r="39" spans="1:3" x14ac:dyDescent="0.2">
      <c r="A39" s="14" t="s">
        <v>25</v>
      </c>
      <c r="B39" s="28"/>
      <c r="C39" s="16"/>
    </row>
    <row r="40" spans="1:3" x14ac:dyDescent="0.2">
      <c r="A40" s="14" t="s">
        <v>26</v>
      </c>
      <c r="B40" s="28"/>
      <c r="C40" s="11"/>
    </row>
    <row r="41" spans="1:3" x14ac:dyDescent="0.2">
      <c r="A41" s="14"/>
      <c r="B41" s="28"/>
      <c r="C41" s="11"/>
    </row>
    <row r="42" spans="1:3" x14ac:dyDescent="0.2">
      <c r="A42" s="14" t="s">
        <v>27</v>
      </c>
      <c r="B42" s="28"/>
      <c r="C42" s="11"/>
    </row>
    <row r="43" spans="1:3" x14ac:dyDescent="0.2">
      <c r="A43" s="14" t="s">
        <v>28</v>
      </c>
      <c r="B43" s="28"/>
      <c r="C43" s="16"/>
    </row>
    <row r="44" spans="1:3" x14ac:dyDescent="0.2">
      <c r="A44" s="14" t="s">
        <v>29</v>
      </c>
      <c r="B44" s="28"/>
      <c r="C44" s="11"/>
    </row>
    <row r="45" spans="1:3" x14ac:dyDescent="0.2">
      <c r="A45" s="14" t="s">
        <v>30</v>
      </c>
      <c r="B45" s="28"/>
      <c r="C45" s="11"/>
    </row>
    <row r="46" spans="1:3" x14ac:dyDescent="0.2">
      <c r="A46" s="14"/>
      <c r="B46" s="28"/>
      <c r="C46" s="11"/>
    </row>
    <row r="47" spans="1:3" x14ac:dyDescent="0.2">
      <c r="A47" s="14" t="s">
        <v>31</v>
      </c>
      <c r="B47" s="28"/>
      <c r="C47" s="16"/>
    </row>
    <row r="48" spans="1:3" x14ac:dyDescent="0.2">
      <c r="A48" s="14" t="s">
        <v>32</v>
      </c>
      <c r="B48" s="28"/>
      <c r="C48" s="11"/>
    </row>
    <row r="49" spans="1:3" x14ac:dyDescent="0.2">
      <c r="A49" s="14" t="s">
        <v>33</v>
      </c>
      <c r="B49" s="28"/>
      <c r="C49" s="16"/>
    </row>
    <row r="50" spans="1:3" x14ac:dyDescent="0.2">
      <c r="A50" s="14" t="s">
        <v>34</v>
      </c>
      <c r="B50" s="28"/>
      <c r="C50" s="16"/>
    </row>
    <row r="51" spans="1:3" x14ac:dyDescent="0.2">
      <c r="A51" s="14"/>
      <c r="B51" s="28"/>
      <c r="C51" s="11"/>
    </row>
    <row r="52" spans="1:3" x14ac:dyDescent="0.2">
      <c r="A52" s="14" t="s">
        <v>35</v>
      </c>
      <c r="B52" s="28"/>
      <c r="C52" s="16"/>
    </row>
    <row r="53" spans="1:3" x14ac:dyDescent="0.2">
      <c r="A53" s="14"/>
      <c r="B53" s="28"/>
      <c r="C53" s="11"/>
    </row>
    <row r="54" spans="1:3" x14ac:dyDescent="0.2">
      <c r="A54" s="14" t="s">
        <v>36</v>
      </c>
      <c r="B54" s="28"/>
      <c r="C54" s="11"/>
    </row>
    <row r="55" spans="1:3" x14ac:dyDescent="0.2">
      <c r="A55" s="29"/>
      <c r="B55" s="30"/>
      <c r="C55" s="31"/>
    </row>
    <row r="56" spans="1:3" ht="34" x14ac:dyDescent="0.2">
      <c r="A56" s="32" t="s">
        <v>17</v>
      </c>
      <c r="B56" s="33">
        <v>2100</v>
      </c>
      <c r="C56" s="34" t="s">
        <v>37</v>
      </c>
    </row>
    <row r="57" spans="1:3" x14ac:dyDescent="0.2">
      <c r="B57" s="10"/>
      <c r="C57" s="11"/>
    </row>
    <row r="58" spans="1:3" x14ac:dyDescent="0.2">
      <c r="B58" s="3"/>
      <c r="C58" s="10"/>
    </row>
    <row r="59" spans="1:3" x14ac:dyDescent="0.2">
      <c r="A59" s="35" t="s">
        <v>38</v>
      </c>
      <c r="B59" s="36">
        <f>ROUND((B23/B33),1)</f>
        <v>1</v>
      </c>
      <c r="C59" s="10"/>
    </row>
    <row r="60" spans="1:3" x14ac:dyDescent="0.2">
      <c r="A60" s="35" t="s">
        <v>39</v>
      </c>
      <c r="B60" s="37" t="s">
        <v>40</v>
      </c>
      <c r="C60" s="10"/>
    </row>
    <row r="61" spans="1:3" x14ac:dyDescent="0.2">
      <c r="A61" s="35" t="s">
        <v>41</v>
      </c>
      <c r="B61" s="36">
        <f>ROUND((B23/B56),1)</f>
        <v>5.0999999999999996</v>
      </c>
      <c r="C61" s="10"/>
    </row>
    <row r="64" spans="1:3" x14ac:dyDescent="0.2">
      <c r="A64" s="7" t="s">
        <v>42</v>
      </c>
      <c r="B64" s="8"/>
      <c r="C64" s="9"/>
    </row>
    <row r="65" spans="1:3" x14ac:dyDescent="0.2">
      <c r="C65" s="10"/>
    </row>
    <row r="66" spans="1:3" x14ac:dyDescent="0.2">
      <c r="A66" t="s">
        <v>43</v>
      </c>
      <c r="C66" s="10"/>
    </row>
    <row r="67" spans="1:3" x14ac:dyDescent="0.2">
      <c r="A67" t="s">
        <v>44</v>
      </c>
      <c r="C67" s="10"/>
    </row>
    <row r="68" spans="1:3" x14ac:dyDescent="0.2">
      <c r="A68" s="14" t="s">
        <v>45</v>
      </c>
    </row>
    <row r="69" spans="1:3" x14ac:dyDescent="0.2">
      <c r="A69" t="s">
        <v>46</v>
      </c>
    </row>
    <row r="70" spans="1:3" x14ac:dyDescent="0.2">
      <c r="A70" t="s">
        <v>47</v>
      </c>
    </row>
    <row r="71" spans="1:3" x14ac:dyDescent="0.2">
      <c r="A71" t="s">
        <v>48</v>
      </c>
      <c r="C71" s="11"/>
    </row>
    <row r="72" spans="1:3" x14ac:dyDescent="0.2">
      <c r="C72" s="11"/>
    </row>
    <row r="73" spans="1:3" x14ac:dyDescent="0.2">
      <c r="A73" s="38"/>
      <c r="B73" s="38"/>
      <c r="C73" s="9"/>
    </row>
    <row r="74" spans="1:3" x14ac:dyDescent="0.2">
      <c r="C74" s="39"/>
    </row>
    <row r="75" spans="1:3" x14ac:dyDescent="0.2">
      <c r="C75" s="39"/>
    </row>
    <row r="76" spans="1:3" x14ac:dyDescent="0.2">
      <c r="B76" s="3" t="s">
        <v>3</v>
      </c>
    </row>
    <row r="77" spans="1:3" x14ac:dyDescent="0.2">
      <c r="B77" s="3"/>
    </row>
    <row r="78" spans="1:3" x14ac:dyDescent="0.2">
      <c r="B78" s="5" t="s">
        <v>5</v>
      </c>
    </row>
    <row r="79" spans="1:3" x14ac:dyDescent="0.2">
      <c r="B79" s="5"/>
    </row>
    <row r="80" spans="1:3" x14ac:dyDescent="0.2">
      <c r="B80" s="40">
        <v>44651</v>
      </c>
    </row>
    <row r="81" spans="1:9" x14ac:dyDescent="0.2">
      <c r="A81" s="2" t="s">
        <v>19</v>
      </c>
      <c r="B81" s="5"/>
    </row>
    <row r="82" spans="1:9" x14ac:dyDescent="0.2">
      <c r="A82" s="41"/>
      <c r="B82" s="5"/>
    </row>
    <row r="84" spans="1:9" ht="17" x14ac:dyDescent="0.2">
      <c r="A84" s="14" t="s">
        <v>49</v>
      </c>
      <c r="B84" s="15">
        <v>1540.6210000000001</v>
      </c>
      <c r="C84" s="16" t="s">
        <v>15</v>
      </c>
    </row>
    <row r="85" spans="1:9" ht="17" x14ac:dyDescent="0.2">
      <c r="A85" s="14" t="s">
        <v>50</v>
      </c>
      <c r="B85" s="15">
        <v>-397.40699999999998</v>
      </c>
      <c r="C85" s="16" t="s">
        <v>15</v>
      </c>
    </row>
    <row r="86" spans="1:9" x14ac:dyDescent="0.2">
      <c r="A86" t="s">
        <v>51</v>
      </c>
      <c r="B86" s="30"/>
      <c r="C86" s="16"/>
    </row>
    <row r="87" spans="1:9" x14ac:dyDescent="0.2">
      <c r="A87" s="2" t="s">
        <v>52</v>
      </c>
      <c r="B87" s="42">
        <f>SUM(B84:B86)</f>
        <v>1143.2140000000002</v>
      </c>
    </row>
    <row r="90" spans="1:9" x14ac:dyDescent="0.2">
      <c r="A90" s="43" t="s">
        <v>53</v>
      </c>
    </row>
    <row r="94" spans="1:9" x14ac:dyDescent="0.2">
      <c r="E94" s="16"/>
      <c r="F94" s="16"/>
      <c r="G94" s="16"/>
      <c r="H94" s="16"/>
      <c r="I94" s="16"/>
    </row>
  </sheetData>
  <sheetProtection algorithmName="SHA-512" hashValue="9QbqXFCI3aTqDSue5JNG7sB9pPAXzYRdEHxHQnspSvZL9e+4o84bcGhIEmJ2TXutI2yfx2IJcRw4RvAMFp3Nvw==" saltValue="V7gqwx40lg9IpirT9p2TSw==" spinCount="100000" sheet="1" objects="1" scenarios="1"/>
  <pageMargins left="0.7" right="0.7" top="0.75" bottom="0.75" header="0.3" footer="0.3"/>
  <pageSetup paperSize="9" scale="52" orientation="portrait" horizontalDpi="0" verticalDpi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A7B72B-6B4C-6740-89BD-922FE7DFCB64}">
  <sheetPr>
    <pageSetUpPr fitToPage="1"/>
  </sheetPr>
  <dimension ref="A1:I93"/>
  <sheetViews>
    <sheetView workbookViewId="0">
      <selection activeCell="C24" sqref="C24"/>
    </sheetView>
  </sheetViews>
  <sheetFormatPr baseColWidth="10" defaultColWidth="8.83203125" defaultRowHeight="16" x14ac:dyDescent="0.2"/>
  <cols>
    <col min="1" max="1" width="39.6640625" bestFit="1" customWidth="1"/>
    <col min="2" max="2" width="12.6640625" customWidth="1"/>
    <col min="3" max="3" width="80.6640625" customWidth="1"/>
    <col min="4" max="4" width="20.5" bestFit="1" customWidth="1"/>
    <col min="5" max="9" width="10.83203125" customWidth="1"/>
  </cols>
  <sheetData>
    <row r="1" spans="1:3" x14ac:dyDescent="0.2">
      <c r="A1" s="1" t="s">
        <v>0</v>
      </c>
      <c r="B1" s="1" t="s">
        <v>54</v>
      </c>
      <c r="C1" s="1"/>
    </row>
    <row r="2" spans="1:3" x14ac:dyDescent="0.2">
      <c r="A2" s="2"/>
    </row>
    <row r="3" spans="1:3" x14ac:dyDescent="0.2">
      <c r="A3" s="2" t="s">
        <v>2</v>
      </c>
      <c r="B3" s="3" t="s">
        <v>3</v>
      </c>
      <c r="C3" s="4"/>
    </row>
    <row r="4" spans="1:3" x14ac:dyDescent="0.2">
      <c r="A4" s="2"/>
      <c r="B4" s="3"/>
      <c r="C4" s="4"/>
    </row>
    <row r="5" spans="1:3" x14ac:dyDescent="0.2">
      <c r="A5" s="2" t="s">
        <v>4</v>
      </c>
      <c r="B5" s="5" t="s">
        <v>5</v>
      </c>
    </row>
    <row r="6" spans="1:3" x14ac:dyDescent="0.2">
      <c r="A6" s="2"/>
      <c r="B6" s="6"/>
    </row>
    <row r="7" spans="1:3" x14ac:dyDescent="0.2">
      <c r="A7" s="7" t="s">
        <v>6</v>
      </c>
      <c r="B7" s="8"/>
      <c r="C7" s="9"/>
    </row>
    <row r="8" spans="1:3" x14ac:dyDescent="0.2">
      <c r="A8" s="2" t="s">
        <v>7</v>
      </c>
      <c r="B8" s="10"/>
      <c r="C8" s="11"/>
    </row>
    <row r="9" spans="1:3" x14ac:dyDescent="0.2">
      <c r="A9" s="12">
        <v>45119</v>
      </c>
      <c r="B9" s="10"/>
      <c r="C9" s="11"/>
    </row>
    <row r="10" spans="1:3" x14ac:dyDescent="0.2">
      <c r="A10" s="13"/>
      <c r="B10" s="10"/>
      <c r="C10" s="11"/>
    </row>
    <row r="11" spans="1:3" x14ac:dyDescent="0.2">
      <c r="A11" s="13"/>
      <c r="B11" s="10"/>
      <c r="C11" s="11"/>
    </row>
    <row r="12" spans="1:3" ht="34" x14ac:dyDescent="0.2">
      <c r="A12" s="14" t="s">
        <v>8</v>
      </c>
      <c r="B12" s="15">
        <v>13087</v>
      </c>
      <c r="C12" s="16" t="s">
        <v>55</v>
      </c>
    </row>
    <row r="13" spans="1:3" x14ac:dyDescent="0.2">
      <c r="A13" s="14"/>
      <c r="B13" s="15"/>
      <c r="C13" s="16"/>
    </row>
    <row r="14" spans="1:3" ht="34" x14ac:dyDescent="0.2">
      <c r="A14" s="14" t="s">
        <v>56</v>
      </c>
      <c r="B14" s="17">
        <v>7991</v>
      </c>
      <c r="C14" s="16" t="s">
        <v>55</v>
      </c>
    </row>
    <row r="15" spans="1:3" x14ac:dyDescent="0.2">
      <c r="A15" s="14"/>
      <c r="B15" s="15"/>
      <c r="C15" s="16"/>
    </row>
    <row r="16" spans="1:3" x14ac:dyDescent="0.2">
      <c r="A16" s="1" t="s">
        <v>12</v>
      </c>
      <c r="B16" s="15">
        <f>SUM(B12:B14)</f>
        <v>21078</v>
      </c>
      <c r="C16" s="16"/>
    </row>
    <row r="17" spans="1:3" x14ac:dyDescent="0.2">
      <c r="A17" s="14"/>
      <c r="B17" s="15"/>
      <c r="C17" s="16"/>
    </row>
    <row r="18" spans="1:3" x14ac:dyDescent="0.2">
      <c r="A18" s="18" t="s">
        <v>13</v>
      </c>
      <c r="B18" s="15"/>
      <c r="C18" s="16"/>
    </row>
    <row r="19" spans="1:3" x14ac:dyDescent="0.2">
      <c r="A19" s="14"/>
      <c r="B19" s="15"/>
      <c r="C19" s="16"/>
    </row>
    <row r="20" spans="1:3" ht="17" x14ac:dyDescent="0.2">
      <c r="A20" s="14" t="s">
        <v>65</v>
      </c>
      <c r="B20" s="15">
        <f>-B86</f>
        <v>-3293</v>
      </c>
      <c r="C20" s="16" t="s">
        <v>57</v>
      </c>
    </row>
    <row r="21" spans="1:3" x14ac:dyDescent="0.2">
      <c r="A21" s="14"/>
      <c r="B21" s="15"/>
      <c r="C21" s="16"/>
    </row>
    <row r="22" spans="1:3" x14ac:dyDescent="0.2">
      <c r="A22" s="4"/>
      <c r="B22" s="10"/>
    </row>
    <row r="23" spans="1:3" x14ac:dyDescent="0.2">
      <c r="A23" s="19" t="s">
        <v>16</v>
      </c>
      <c r="B23" s="20">
        <f>B16-B86</f>
        <v>17785</v>
      </c>
      <c r="C23" s="21"/>
    </row>
    <row r="24" spans="1:3" x14ac:dyDescent="0.2">
      <c r="A24" s="2"/>
    </row>
    <row r="25" spans="1:3" x14ac:dyDescent="0.2">
      <c r="A25" s="2"/>
    </row>
    <row r="26" spans="1:3" x14ac:dyDescent="0.2">
      <c r="A26" s="7" t="s">
        <v>17</v>
      </c>
      <c r="B26" s="7"/>
      <c r="C26" s="22"/>
    </row>
    <row r="27" spans="1:3" x14ac:dyDescent="0.2">
      <c r="A27" s="2" t="s">
        <v>18</v>
      </c>
      <c r="B27" s="3"/>
      <c r="C27" s="23"/>
    </row>
    <row r="28" spans="1:3" x14ac:dyDescent="0.2">
      <c r="A28" s="12">
        <v>44957</v>
      </c>
      <c r="B28" s="24"/>
      <c r="C28" s="24"/>
    </row>
    <row r="29" spans="1:3" x14ac:dyDescent="0.2">
      <c r="A29" s="13"/>
      <c r="B29" s="25"/>
      <c r="C29" s="24"/>
    </row>
    <row r="30" spans="1:3" x14ac:dyDescent="0.2">
      <c r="A30" s="2" t="s">
        <v>19</v>
      </c>
      <c r="B30" s="24"/>
      <c r="C30" s="24"/>
    </row>
    <row r="31" spans="1:3" x14ac:dyDescent="0.2">
      <c r="A31" s="26"/>
      <c r="B31" s="24"/>
      <c r="C31" s="26"/>
    </row>
    <row r="32" spans="1:3" x14ac:dyDescent="0.2">
      <c r="A32" s="13"/>
      <c r="B32" s="24"/>
      <c r="C32" s="24"/>
    </row>
    <row r="33" spans="1:3" ht="17" x14ac:dyDescent="0.2">
      <c r="A33" s="14" t="s">
        <v>20</v>
      </c>
      <c r="B33" s="27">
        <v>26854.746999999999</v>
      </c>
      <c r="C33" s="16" t="s">
        <v>57</v>
      </c>
    </row>
    <row r="34" spans="1:3" x14ac:dyDescent="0.2">
      <c r="A34" s="14" t="s">
        <v>22</v>
      </c>
      <c r="B34" s="27"/>
      <c r="C34" s="16"/>
    </row>
    <row r="35" spans="1:3" ht="17" x14ac:dyDescent="0.2">
      <c r="A35" s="1" t="s">
        <v>23</v>
      </c>
      <c r="B35" s="27">
        <v>2231.9749999999999</v>
      </c>
      <c r="C35" s="16" t="s">
        <v>57</v>
      </c>
    </row>
    <row r="36" spans="1:3" x14ac:dyDescent="0.2">
      <c r="A36" s="14"/>
      <c r="B36" s="27"/>
      <c r="C36" s="11"/>
    </row>
    <row r="37" spans="1:3" x14ac:dyDescent="0.2">
      <c r="A37" s="1" t="s">
        <v>24</v>
      </c>
      <c r="B37" s="27"/>
      <c r="C37" s="11"/>
    </row>
    <row r="38" spans="1:3" x14ac:dyDescent="0.2">
      <c r="A38" s="14"/>
      <c r="B38" s="27"/>
      <c r="C38" s="11"/>
    </row>
    <row r="39" spans="1:3" x14ac:dyDescent="0.2">
      <c r="A39" s="14" t="s">
        <v>25</v>
      </c>
      <c r="B39" s="27"/>
      <c r="C39" s="16"/>
    </row>
    <row r="40" spans="1:3" ht="17" x14ac:dyDescent="0.2">
      <c r="A40" s="14" t="s">
        <v>26</v>
      </c>
      <c r="B40" s="27">
        <v>17.213000000000001</v>
      </c>
      <c r="C40" s="16" t="s">
        <v>57</v>
      </c>
    </row>
    <row r="41" spans="1:3" x14ac:dyDescent="0.2">
      <c r="A41" s="14"/>
      <c r="B41" s="27"/>
      <c r="C41" s="11"/>
    </row>
    <row r="42" spans="1:3" x14ac:dyDescent="0.2">
      <c r="A42" s="14" t="s">
        <v>27</v>
      </c>
      <c r="B42" s="27"/>
      <c r="C42" s="11"/>
    </row>
    <row r="43" spans="1:3" x14ac:dyDescent="0.2">
      <c r="A43" s="14" t="s">
        <v>28</v>
      </c>
      <c r="B43" s="27"/>
      <c r="C43" s="16"/>
    </row>
    <row r="44" spans="1:3" x14ac:dyDescent="0.2">
      <c r="A44" s="14" t="s">
        <v>29</v>
      </c>
      <c r="B44" s="27"/>
      <c r="C44" s="11"/>
    </row>
    <row r="45" spans="1:3" x14ac:dyDescent="0.2">
      <c r="A45" s="14" t="s">
        <v>30</v>
      </c>
      <c r="B45" s="27"/>
      <c r="C45" s="11"/>
    </row>
    <row r="46" spans="1:3" x14ac:dyDescent="0.2">
      <c r="A46" s="14"/>
      <c r="B46" s="27"/>
      <c r="C46" s="11"/>
    </row>
    <row r="47" spans="1:3" x14ac:dyDescent="0.2">
      <c r="A47" s="14" t="s">
        <v>31</v>
      </c>
      <c r="B47" s="27"/>
      <c r="C47" s="16"/>
    </row>
    <row r="48" spans="1:3" x14ac:dyDescent="0.2">
      <c r="A48" s="14" t="s">
        <v>32</v>
      </c>
      <c r="B48" s="27"/>
      <c r="C48" s="11"/>
    </row>
    <row r="49" spans="1:3" x14ac:dyDescent="0.2">
      <c r="A49" s="14" t="s">
        <v>33</v>
      </c>
      <c r="B49" s="27"/>
      <c r="C49" s="16"/>
    </row>
    <row r="50" spans="1:3" x14ac:dyDescent="0.2">
      <c r="A50" s="14" t="s">
        <v>34</v>
      </c>
      <c r="B50" s="27"/>
      <c r="C50" s="16"/>
    </row>
    <row r="51" spans="1:3" x14ac:dyDescent="0.2">
      <c r="A51" s="14"/>
      <c r="B51" s="27"/>
      <c r="C51" s="11"/>
    </row>
    <row r="52" spans="1:3" ht="17" x14ac:dyDescent="0.2">
      <c r="A52" s="14" t="s">
        <v>35</v>
      </c>
      <c r="B52" s="27">
        <v>47.25</v>
      </c>
      <c r="C52" s="16" t="s">
        <v>57</v>
      </c>
    </row>
    <row r="53" spans="1:3" x14ac:dyDescent="0.2">
      <c r="A53" s="14"/>
      <c r="B53" s="27"/>
      <c r="C53" s="11"/>
    </row>
    <row r="54" spans="1:3" x14ac:dyDescent="0.2">
      <c r="A54" s="14" t="s">
        <v>36</v>
      </c>
      <c r="B54" s="27">
        <f>SUM(B39:B52)</f>
        <v>64.462999999999994</v>
      </c>
      <c r="C54" s="11"/>
    </row>
    <row r="55" spans="1:3" x14ac:dyDescent="0.2">
      <c r="A55" s="29"/>
      <c r="B55" s="30"/>
      <c r="C55" s="31"/>
    </row>
    <row r="56" spans="1:3" x14ac:dyDescent="0.2">
      <c r="A56" s="32" t="s">
        <v>17</v>
      </c>
      <c r="B56" s="33">
        <f>B35+B54</f>
        <v>2296.4380000000001</v>
      </c>
      <c r="C56" s="44"/>
    </row>
    <row r="57" spans="1:3" x14ac:dyDescent="0.2">
      <c r="B57" s="10"/>
      <c r="C57" s="11"/>
    </row>
    <row r="58" spans="1:3" x14ac:dyDescent="0.2">
      <c r="B58" s="3"/>
      <c r="C58" s="10"/>
    </row>
    <row r="59" spans="1:3" x14ac:dyDescent="0.2">
      <c r="A59" s="35" t="s">
        <v>38</v>
      </c>
      <c r="B59" s="36">
        <f>ROUND((B23/B33),1)</f>
        <v>0.7</v>
      </c>
      <c r="C59" s="10"/>
    </row>
    <row r="60" spans="1:3" x14ac:dyDescent="0.2">
      <c r="A60" s="35" t="s">
        <v>39</v>
      </c>
      <c r="B60" s="36">
        <f>ROUND((B23/B35),1)</f>
        <v>8</v>
      </c>
      <c r="C60" s="10"/>
    </row>
    <row r="61" spans="1:3" x14ac:dyDescent="0.2">
      <c r="A61" s="35" t="s">
        <v>41</v>
      </c>
      <c r="B61" s="36">
        <f>ROUND((B23/B56),1)</f>
        <v>7.7</v>
      </c>
      <c r="C61" s="10"/>
    </row>
    <row r="64" spans="1:3" x14ac:dyDescent="0.2">
      <c r="A64" s="7" t="s">
        <v>42</v>
      </c>
      <c r="B64" s="8"/>
      <c r="C64" s="9"/>
    </row>
    <row r="65" spans="1:3" x14ac:dyDescent="0.2">
      <c r="C65" s="10"/>
    </row>
    <row r="66" spans="1:3" x14ac:dyDescent="0.2">
      <c r="A66" s="14" t="s">
        <v>58</v>
      </c>
    </row>
    <row r="67" spans="1:3" x14ac:dyDescent="0.2">
      <c r="A67" t="s">
        <v>59</v>
      </c>
    </row>
    <row r="68" spans="1:3" x14ac:dyDescent="0.2">
      <c r="A68" s="14" t="s">
        <v>60</v>
      </c>
    </row>
    <row r="69" spans="1:3" x14ac:dyDescent="0.2">
      <c r="A69" t="s">
        <v>61</v>
      </c>
    </row>
    <row r="70" spans="1:3" x14ac:dyDescent="0.2">
      <c r="A70" s="14" t="s">
        <v>62</v>
      </c>
    </row>
    <row r="71" spans="1:3" x14ac:dyDescent="0.2">
      <c r="C71" s="11"/>
    </row>
    <row r="72" spans="1:3" x14ac:dyDescent="0.2">
      <c r="A72" s="38"/>
      <c r="B72" s="38"/>
      <c r="C72" s="9"/>
    </row>
    <row r="73" spans="1:3" x14ac:dyDescent="0.2">
      <c r="C73" s="39"/>
    </row>
    <row r="74" spans="1:3" x14ac:dyDescent="0.2">
      <c r="C74" s="39"/>
    </row>
    <row r="75" spans="1:3" x14ac:dyDescent="0.2">
      <c r="B75" s="3" t="s">
        <v>3</v>
      </c>
    </row>
    <row r="76" spans="1:3" x14ac:dyDescent="0.2">
      <c r="B76" s="3"/>
    </row>
    <row r="77" spans="1:3" x14ac:dyDescent="0.2">
      <c r="B77" s="5" t="s">
        <v>5</v>
      </c>
    </row>
    <row r="78" spans="1:3" x14ac:dyDescent="0.2">
      <c r="B78" s="5"/>
    </row>
    <row r="79" spans="1:3" x14ac:dyDescent="0.2">
      <c r="B79" s="40">
        <v>44957</v>
      </c>
    </row>
    <row r="80" spans="1:3" x14ac:dyDescent="0.2">
      <c r="A80" s="2" t="s">
        <v>19</v>
      </c>
      <c r="B80" s="5"/>
    </row>
    <row r="81" spans="1:9" x14ac:dyDescent="0.2">
      <c r="A81" s="41"/>
      <c r="B81" s="5"/>
    </row>
    <row r="83" spans="1:9" ht="34" x14ac:dyDescent="0.2">
      <c r="A83" s="14" t="s">
        <v>63</v>
      </c>
      <c r="B83" s="15">
        <v>3794</v>
      </c>
      <c r="C83" s="16" t="s">
        <v>55</v>
      </c>
    </row>
    <row r="84" spans="1:9" ht="34" x14ac:dyDescent="0.2">
      <c r="A84" s="14" t="s">
        <v>64</v>
      </c>
      <c r="B84" s="15">
        <v>-501</v>
      </c>
      <c r="C84" s="16" t="s">
        <v>55</v>
      </c>
    </row>
    <row r="85" spans="1:9" x14ac:dyDescent="0.2">
      <c r="A85" t="s">
        <v>51</v>
      </c>
      <c r="B85" s="30"/>
      <c r="C85" s="16"/>
    </row>
    <row r="86" spans="1:9" x14ac:dyDescent="0.2">
      <c r="A86" s="1" t="s">
        <v>65</v>
      </c>
      <c r="B86" s="42">
        <f>SUM(B83:B85)</f>
        <v>3293</v>
      </c>
    </row>
    <row r="89" spans="1:9" x14ac:dyDescent="0.2">
      <c r="A89" s="43" t="s">
        <v>53</v>
      </c>
    </row>
    <row r="93" spans="1:9" x14ac:dyDescent="0.2">
      <c r="E93" s="16"/>
      <c r="F93" s="16"/>
      <c r="G93" s="16"/>
      <c r="H93" s="16"/>
      <c r="I93" s="16"/>
    </row>
  </sheetData>
  <sheetProtection algorithmName="SHA-512" hashValue="QRa29SDLDClOtzqqPFT+CD/3xC0Sx5RjGCndhOhRnTNhRrq7ukZIzVLEC5MvvY/TDH7lTajRnXRwCqSE2bwcGA==" saltValue="hcCok5Rf8BUmBMa34es8gA==" spinCount="100000" sheet="1" objects="1" scenarios="1"/>
  <pageMargins left="0.7" right="0.7" top="0.75" bottom="0.75" header="0.3" footer="0.3"/>
  <pageSetup paperSize="9" scale="52" orientation="portrait" horizontalDpi="0" verticalDpi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F4D205-073D-1E4F-8DFC-994797AE1F6C}">
  <sheetPr>
    <pageSetUpPr fitToPage="1"/>
  </sheetPr>
  <dimension ref="A1:K91"/>
  <sheetViews>
    <sheetView workbookViewId="0"/>
  </sheetViews>
  <sheetFormatPr baseColWidth="10" defaultColWidth="8.83203125" defaultRowHeight="16" x14ac:dyDescent="0.2"/>
  <cols>
    <col min="1" max="1" width="39.6640625" bestFit="1" customWidth="1"/>
    <col min="2" max="4" width="12.6640625" customWidth="1"/>
    <col min="5" max="5" width="80.6640625" customWidth="1"/>
    <col min="6" max="6" width="20.5" bestFit="1" customWidth="1"/>
    <col min="7" max="11" width="10.83203125" customWidth="1"/>
  </cols>
  <sheetData>
    <row r="1" spans="1:5" x14ac:dyDescent="0.2">
      <c r="A1" s="1" t="s">
        <v>0</v>
      </c>
      <c r="B1" s="1" t="s">
        <v>66</v>
      </c>
      <c r="C1" s="1"/>
      <c r="D1" s="1"/>
      <c r="E1" s="1"/>
    </row>
    <row r="2" spans="1:5" x14ac:dyDescent="0.2">
      <c r="A2" s="2"/>
    </row>
    <row r="3" spans="1:5" x14ac:dyDescent="0.2">
      <c r="A3" s="2" t="s">
        <v>2</v>
      </c>
      <c r="B3" s="3" t="s">
        <v>3</v>
      </c>
      <c r="C3" s="3" t="s">
        <v>3</v>
      </c>
      <c r="D3" s="3" t="s">
        <v>3</v>
      </c>
      <c r="E3" s="4"/>
    </row>
    <row r="4" spans="1:5" x14ac:dyDescent="0.2">
      <c r="A4" s="2"/>
      <c r="B4" s="3"/>
      <c r="C4" s="3"/>
      <c r="D4" s="3"/>
      <c r="E4" s="4"/>
    </row>
    <row r="5" spans="1:5" x14ac:dyDescent="0.2">
      <c r="A5" s="2" t="s">
        <v>4</v>
      </c>
      <c r="B5" s="5" t="s">
        <v>5</v>
      </c>
      <c r="C5" s="5" t="s">
        <v>5</v>
      </c>
      <c r="D5" s="5" t="s">
        <v>5</v>
      </c>
    </row>
    <row r="6" spans="1:5" x14ac:dyDescent="0.2">
      <c r="A6" s="2"/>
      <c r="B6" s="6"/>
      <c r="C6" s="6"/>
      <c r="D6" s="6"/>
    </row>
    <row r="7" spans="1:5" x14ac:dyDescent="0.2">
      <c r="A7" s="7" t="s">
        <v>6</v>
      </c>
      <c r="B7" s="8"/>
      <c r="C7" s="8"/>
      <c r="D7" s="8"/>
      <c r="E7" s="9"/>
    </row>
    <row r="8" spans="1:5" x14ac:dyDescent="0.2">
      <c r="A8" s="2" t="s">
        <v>7</v>
      </c>
      <c r="B8" s="10"/>
      <c r="C8" s="10"/>
      <c r="D8" s="10"/>
      <c r="E8" s="11"/>
    </row>
    <row r="9" spans="1:5" x14ac:dyDescent="0.2">
      <c r="A9" s="12">
        <v>45125</v>
      </c>
      <c r="B9" s="10"/>
      <c r="C9" s="10"/>
      <c r="D9" s="10"/>
      <c r="E9" s="11"/>
    </row>
    <row r="10" spans="1:5" x14ac:dyDescent="0.2">
      <c r="A10" s="13"/>
      <c r="B10" s="10"/>
      <c r="C10" s="10"/>
      <c r="D10" s="10"/>
      <c r="E10" s="11"/>
    </row>
    <row r="11" spans="1:5" x14ac:dyDescent="0.2">
      <c r="A11" s="13"/>
      <c r="B11" s="10"/>
      <c r="C11" s="10"/>
      <c r="D11" s="10"/>
      <c r="E11" s="11"/>
    </row>
    <row r="12" spans="1:5" ht="34" x14ac:dyDescent="0.2">
      <c r="A12" s="14" t="s">
        <v>67</v>
      </c>
      <c r="B12" s="15">
        <v>6695</v>
      </c>
      <c r="C12" s="15"/>
      <c r="D12" s="15"/>
      <c r="E12" s="16" t="s">
        <v>68</v>
      </c>
    </row>
    <row r="13" spans="1:5" x14ac:dyDescent="0.2">
      <c r="A13" s="14"/>
      <c r="B13" s="15"/>
      <c r="C13" s="15"/>
      <c r="D13" s="15"/>
      <c r="E13" s="16"/>
    </row>
    <row r="14" spans="1:5" x14ac:dyDescent="0.2">
      <c r="A14" s="14"/>
      <c r="B14" s="15"/>
      <c r="C14" s="15"/>
      <c r="D14" s="15"/>
      <c r="E14" s="16"/>
    </row>
    <row r="15" spans="1:5" hidden="1" x14ac:dyDescent="0.2">
      <c r="A15" s="18" t="s">
        <v>13</v>
      </c>
      <c r="B15" s="15"/>
      <c r="C15" s="15"/>
      <c r="D15" s="15"/>
      <c r="E15" s="16"/>
    </row>
    <row r="16" spans="1:5" hidden="1" x14ac:dyDescent="0.2">
      <c r="A16" s="14"/>
      <c r="B16" s="15"/>
      <c r="C16" s="15"/>
      <c r="D16" s="15"/>
      <c r="E16" s="16"/>
    </row>
    <row r="17" spans="1:5" hidden="1" x14ac:dyDescent="0.2">
      <c r="A17" s="14"/>
      <c r="B17" s="15"/>
      <c r="C17" s="15"/>
      <c r="D17" s="15"/>
      <c r="E17" s="16"/>
    </row>
    <row r="18" spans="1:5" hidden="1" x14ac:dyDescent="0.2">
      <c r="A18" s="14"/>
      <c r="B18" s="15"/>
      <c r="C18" s="15"/>
      <c r="D18" s="15"/>
      <c r="E18" s="16"/>
    </row>
    <row r="19" spans="1:5" x14ac:dyDescent="0.2">
      <c r="A19" s="4"/>
      <c r="B19" s="10"/>
      <c r="C19" s="10"/>
      <c r="D19" s="10"/>
    </row>
    <row r="20" spans="1:5" x14ac:dyDescent="0.2">
      <c r="A20" s="19" t="s">
        <v>16</v>
      </c>
      <c r="B20" s="20">
        <f>B12-B92</f>
        <v>6695</v>
      </c>
      <c r="C20" s="20"/>
      <c r="D20" s="20"/>
      <c r="E20" s="21"/>
    </row>
    <row r="21" spans="1:5" x14ac:dyDescent="0.2">
      <c r="A21" s="2"/>
    </row>
    <row r="22" spans="1:5" x14ac:dyDescent="0.2">
      <c r="A22" s="2"/>
    </row>
    <row r="23" spans="1:5" x14ac:dyDescent="0.2">
      <c r="A23" s="7" t="s">
        <v>17</v>
      </c>
      <c r="B23" s="7"/>
      <c r="C23" s="7"/>
      <c r="D23" s="7"/>
      <c r="E23" s="22"/>
    </row>
    <row r="24" spans="1:5" ht="17" thickBot="1" x14ac:dyDescent="0.25">
      <c r="B24" s="3"/>
      <c r="C24" s="3"/>
      <c r="D24" s="3"/>
      <c r="E24" s="23"/>
    </row>
    <row r="25" spans="1:5" x14ac:dyDescent="0.2">
      <c r="A25" s="2" t="s">
        <v>18</v>
      </c>
      <c r="B25" s="45">
        <v>44955</v>
      </c>
      <c r="C25" s="46">
        <v>44591</v>
      </c>
      <c r="D25" s="47">
        <v>44227</v>
      </c>
      <c r="E25" s="24"/>
    </row>
    <row r="26" spans="1:5" x14ac:dyDescent="0.2">
      <c r="A26" s="2"/>
      <c r="B26" s="48"/>
      <c r="C26" s="49"/>
      <c r="D26" s="50"/>
      <c r="E26" s="24"/>
    </row>
    <row r="27" spans="1:5" ht="52" x14ac:dyDescent="0.2">
      <c r="A27" s="1" t="s">
        <v>69</v>
      </c>
      <c r="B27" s="51" t="s">
        <v>70</v>
      </c>
      <c r="C27" s="80" t="s">
        <v>71</v>
      </c>
      <c r="D27" s="81"/>
      <c r="E27" s="24"/>
    </row>
    <row r="28" spans="1:5" x14ac:dyDescent="0.2">
      <c r="A28" s="2"/>
      <c r="B28" s="48"/>
      <c r="C28" s="49"/>
      <c r="D28" s="49"/>
      <c r="E28" s="24"/>
    </row>
    <row r="29" spans="1:5" x14ac:dyDescent="0.2">
      <c r="A29" s="13"/>
      <c r="B29" s="52"/>
      <c r="C29" s="53"/>
      <c r="D29" s="53"/>
      <c r="E29" s="24"/>
    </row>
    <row r="30" spans="1:5" x14ac:dyDescent="0.2">
      <c r="A30" s="2" t="s">
        <v>19</v>
      </c>
      <c r="B30" s="54"/>
      <c r="C30" s="55"/>
      <c r="D30" s="55"/>
      <c r="E30" s="24"/>
    </row>
    <row r="31" spans="1:5" x14ac:dyDescent="0.2">
      <c r="A31" s="26"/>
      <c r="B31" s="54"/>
      <c r="C31" s="55"/>
      <c r="D31" s="55"/>
      <c r="E31" s="26"/>
    </row>
    <row r="32" spans="1:5" x14ac:dyDescent="0.2">
      <c r="A32" s="13"/>
      <c r="B32" s="54"/>
      <c r="C32" s="55"/>
      <c r="D32" s="55"/>
      <c r="E32" s="24"/>
    </row>
    <row r="33" spans="1:5" x14ac:dyDescent="0.2">
      <c r="A33" s="14" t="s">
        <v>20</v>
      </c>
      <c r="B33" s="56">
        <v>54300</v>
      </c>
      <c r="C33" s="57">
        <v>51809</v>
      </c>
      <c r="D33" s="57">
        <v>44485</v>
      </c>
      <c r="E33" s="16"/>
    </row>
    <row r="34" spans="1:5" x14ac:dyDescent="0.2">
      <c r="A34" s="14" t="s">
        <v>22</v>
      </c>
      <c r="B34" s="58"/>
      <c r="C34" s="57"/>
      <c r="D34" s="57"/>
      <c r="E34" s="16"/>
    </row>
    <row r="35" spans="1:5" x14ac:dyDescent="0.2">
      <c r="A35" s="1" t="s">
        <v>23</v>
      </c>
      <c r="B35" s="58"/>
      <c r="C35" s="57">
        <v>-1230</v>
      </c>
      <c r="D35" s="57">
        <v>-9245</v>
      </c>
      <c r="E35" s="16"/>
    </row>
    <row r="36" spans="1:5" x14ac:dyDescent="0.2">
      <c r="A36" s="14"/>
      <c r="B36" s="58"/>
      <c r="C36" s="57"/>
      <c r="D36" s="57"/>
      <c r="E36" s="11"/>
    </row>
    <row r="37" spans="1:5" x14ac:dyDescent="0.2">
      <c r="A37" s="1" t="s">
        <v>24</v>
      </c>
      <c r="B37" s="58"/>
      <c r="C37" s="57"/>
      <c r="D37" s="57"/>
      <c r="E37" s="11"/>
    </row>
    <row r="38" spans="1:5" x14ac:dyDescent="0.2">
      <c r="A38" s="14"/>
      <c r="B38" s="58"/>
      <c r="C38" s="57"/>
      <c r="D38" s="57"/>
      <c r="E38" s="11"/>
    </row>
    <row r="39" spans="1:5" x14ac:dyDescent="0.2">
      <c r="A39" s="14" t="s">
        <v>25</v>
      </c>
      <c r="B39" s="58"/>
      <c r="C39" s="57"/>
      <c r="D39" s="57"/>
      <c r="E39" s="16"/>
    </row>
    <row r="40" spans="1:5" x14ac:dyDescent="0.2">
      <c r="A40" s="14" t="s">
        <v>26</v>
      </c>
      <c r="B40" s="58"/>
      <c r="C40" s="57">
        <v>15</v>
      </c>
      <c r="D40" s="57">
        <v>7</v>
      </c>
      <c r="E40" s="11"/>
    </row>
    <row r="41" spans="1:5" x14ac:dyDescent="0.2">
      <c r="A41" s="14"/>
      <c r="B41" s="58"/>
      <c r="C41" s="57"/>
      <c r="D41" s="57"/>
      <c r="E41" s="11"/>
    </row>
    <row r="42" spans="1:5" x14ac:dyDescent="0.2">
      <c r="A42" s="14" t="s">
        <v>27</v>
      </c>
      <c r="B42" s="58"/>
      <c r="C42" s="57"/>
      <c r="D42" s="57"/>
      <c r="E42" s="11"/>
    </row>
    <row r="43" spans="1:5" x14ac:dyDescent="0.2">
      <c r="A43" s="14" t="s">
        <v>28</v>
      </c>
      <c r="B43" s="58"/>
      <c r="C43" s="57"/>
      <c r="D43" s="57"/>
      <c r="E43" s="16"/>
    </row>
    <row r="44" spans="1:5" x14ac:dyDescent="0.2">
      <c r="A44" s="14" t="s">
        <v>29</v>
      </c>
      <c r="B44" s="58"/>
      <c r="C44" s="57"/>
      <c r="D44" s="57"/>
      <c r="E44" s="11"/>
    </row>
    <row r="45" spans="1:5" ht="34" x14ac:dyDescent="0.2">
      <c r="A45" s="16" t="s">
        <v>75</v>
      </c>
      <c r="B45" s="58"/>
      <c r="C45" s="57">
        <v>2620</v>
      </c>
      <c r="D45" s="57">
        <v>3965</v>
      </c>
      <c r="E45" s="11"/>
    </row>
    <row r="46" spans="1:5" x14ac:dyDescent="0.2">
      <c r="A46" s="14"/>
      <c r="B46" s="58"/>
      <c r="C46" s="57"/>
      <c r="D46" s="57"/>
      <c r="E46" s="11"/>
    </row>
    <row r="47" spans="1:5" x14ac:dyDescent="0.2">
      <c r="A47" s="14" t="s">
        <v>31</v>
      </c>
      <c r="B47" s="58"/>
      <c r="C47" s="57"/>
      <c r="D47" s="57"/>
      <c r="E47" s="16"/>
    </row>
    <row r="48" spans="1:5" x14ac:dyDescent="0.2">
      <c r="A48" s="14" t="s">
        <v>32</v>
      </c>
      <c r="B48" s="58"/>
      <c r="C48" s="57"/>
      <c r="D48" s="57"/>
      <c r="E48" s="11"/>
    </row>
    <row r="49" spans="1:5" x14ac:dyDescent="0.2">
      <c r="A49" s="14" t="s">
        <v>33</v>
      </c>
      <c r="B49" s="58"/>
      <c r="C49" s="57"/>
      <c r="D49" s="57"/>
      <c r="E49" s="16"/>
    </row>
    <row r="50" spans="1:5" x14ac:dyDescent="0.2">
      <c r="A50" s="14" t="s">
        <v>34</v>
      </c>
      <c r="B50" s="58"/>
      <c r="C50" s="57">
        <v>1165</v>
      </c>
      <c r="D50" s="57">
        <v>765</v>
      </c>
      <c r="E50" s="16"/>
    </row>
    <row r="51" spans="1:5" x14ac:dyDescent="0.2">
      <c r="A51" s="14"/>
      <c r="B51" s="58"/>
      <c r="C51" s="57"/>
      <c r="D51" s="57"/>
      <c r="E51" s="11"/>
    </row>
    <row r="52" spans="1:5" x14ac:dyDescent="0.2">
      <c r="A52" s="14" t="s">
        <v>35</v>
      </c>
      <c r="B52" s="58"/>
      <c r="C52" s="57">
        <v>1203</v>
      </c>
      <c r="D52" s="57">
        <v>1639</v>
      </c>
      <c r="E52" s="16"/>
    </row>
    <row r="53" spans="1:5" x14ac:dyDescent="0.2">
      <c r="A53" s="14"/>
      <c r="B53" s="58"/>
      <c r="C53" s="57"/>
      <c r="D53" s="57"/>
      <c r="E53" s="11"/>
    </row>
    <row r="54" spans="1:5" x14ac:dyDescent="0.2">
      <c r="A54" s="14" t="s">
        <v>36</v>
      </c>
      <c r="B54" s="58"/>
      <c r="C54" s="57">
        <f t="shared" ref="C54:D54" si="0">SUM(C39:C52)</f>
        <v>5003</v>
      </c>
      <c r="D54" s="57">
        <f t="shared" si="0"/>
        <v>6376</v>
      </c>
      <c r="E54" s="11"/>
    </row>
    <row r="55" spans="1:5" x14ac:dyDescent="0.2">
      <c r="A55" s="29"/>
      <c r="B55" s="59"/>
      <c r="C55" s="60"/>
      <c r="D55" s="60"/>
      <c r="E55" s="31"/>
    </row>
    <row r="56" spans="1:5" x14ac:dyDescent="0.2">
      <c r="A56" s="32" t="s">
        <v>17</v>
      </c>
      <c r="B56" s="61">
        <v>-1000</v>
      </c>
      <c r="C56" s="62">
        <f t="shared" ref="C56:D56" si="1">C35+C54</f>
        <v>3773</v>
      </c>
      <c r="D56" s="62">
        <f t="shared" si="1"/>
        <v>-2869</v>
      </c>
      <c r="E56" s="44"/>
    </row>
    <row r="57" spans="1:5" x14ac:dyDescent="0.2">
      <c r="B57" s="63"/>
      <c r="C57" s="64"/>
      <c r="D57" s="64"/>
      <c r="E57" s="11"/>
    </row>
    <row r="58" spans="1:5" x14ac:dyDescent="0.2">
      <c r="B58" s="65"/>
      <c r="C58" s="66"/>
      <c r="D58" s="66"/>
      <c r="E58" s="10"/>
    </row>
    <row r="59" spans="1:5" x14ac:dyDescent="0.2">
      <c r="A59" s="35" t="s">
        <v>38</v>
      </c>
      <c r="B59" s="67">
        <f>ROUND(($B20/B33),1)</f>
        <v>0.1</v>
      </c>
      <c r="C59" s="68">
        <f t="shared" ref="C59:D59" si="2">ROUND(($B20/C33),1)</f>
        <v>0.1</v>
      </c>
      <c r="D59" s="69">
        <f t="shared" si="2"/>
        <v>0.2</v>
      </c>
      <c r="E59" s="10"/>
    </row>
    <row r="60" spans="1:5" x14ac:dyDescent="0.2">
      <c r="A60" s="35" t="s">
        <v>39</v>
      </c>
      <c r="B60" s="70" t="s">
        <v>40</v>
      </c>
      <c r="C60" s="71" t="s">
        <v>40</v>
      </c>
      <c r="D60" s="72" t="s">
        <v>40</v>
      </c>
      <c r="E60" s="10"/>
    </row>
    <row r="61" spans="1:5" x14ac:dyDescent="0.2">
      <c r="A61" s="35" t="s">
        <v>41</v>
      </c>
      <c r="B61" s="70" t="s">
        <v>40</v>
      </c>
      <c r="C61" s="68">
        <f t="shared" ref="C61" si="3">ROUND(($B20/C56),1)</f>
        <v>1.8</v>
      </c>
      <c r="D61" s="72" t="s">
        <v>40</v>
      </c>
      <c r="E61" s="10"/>
    </row>
    <row r="62" spans="1:5" ht="17" thickBot="1" x14ac:dyDescent="0.25">
      <c r="B62" s="73"/>
      <c r="C62" s="74"/>
      <c r="D62" s="74"/>
    </row>
    <row r="64" spans="1:5" x14ac:dyDescent="0.2">
      <c r="A64" s="7" t="s">
        <v>42</v>
      </c>
      <c r="B64" s="8"/>
      <c r="C64" s="8"/>
      <c r="D64" s="8"/>
      <c r="E64" s="9"/>
    </row>
    <row r="65" spans="1:5" x14ac:dyDescent="0.2">
      <c r="E65" s="10"/>
    </row>
    <row r="66" spans="1:5" x14ac:dyDescent="0.2">
      <c r="A66" s="14" t="s">
        <v>71</v>
      </c>
    </row>
    <row r="67" spans="1:5" x14ac:dyDescent="0.2">
      <c r="A67" s="14" t="s">
        <v>72</v>
      </c>
    </row>
    <row r="68" spans="1:5" x14ac:dyDescent="0.2">
      <c r="A68" t="s">
        <v>70</v>
      </c>
    </row>
    <row r="69" spans="1:5" x14ac:dyDescent="0.2">
      <c r="E69" s="11"/>
    </row>
    <row r="70" spans="1:5" x14ac:dyDescent="0.2">
      <c r="A70" s="38"/>
      <c r="B70" s="38"/>
      <c r="C70" s="38"/>
      <c r="D70" s="38"/>
      <c r="E70" s="9"/>
    </row>
    <row r="71" spans="1:5" x14ac:dyDescent="0.2">
      <c r="E71" s="39"/>
    </row>
    <row r="72" spans="1:5" x14ac:dyDescent="0.2">
      <c r="E72" s="39"/>
    </row>
    <row r="73" spans="1:5" hidden="1" x14ac:dyDescent="0.2">
      <c r="B73" s="3" t="s">
        <v>3</v>
      </c>
      <c r="C73" s="3"/>
      <c r="D73" s="3"/>
    </row>
    <row r="74" spans="1:5" hidden="1" x14ac:dyDescent="0.2">
      <c r="B74" s="3"/>
      <c r="C74" s="3"/>
      <c r="D74" s="3"/>
    </row>
    <row r="75" spans="1:5" hidden="1" x14ac:dyDescent="0.2">
      <c r="B75" s="5" t="s">
        <v>5</v>
      </c>
      <c r="C75" s="5"/>
      <c r="D75" s="5"/>
    </row>
    <row r="76" spans="1:5" hidden="1" x14ac:dyDescent="0.2">
      <c r="B76" s="5"/>
      <c r="C76" s="5"/>
      <c r="D76" s="5"/>
    </row>
    <row r="77" spans="1:5" hidden="1" x14ac:dyDescent="0.2">
      <c r="B77" s="40" t="s">
        <v>73</v>
      </c>
      <c r="C77" s="40"/>
      <c r="D77" s="40"/>
    </row>
    <row r="78" spans="1:5" hidden="1" x14ac:dyDescent="0.2">
      <c r="A78" s="2" t="s">
        <v>19</v>
      </c>
      <c r="B78" s="5"/>
      <c r="C78" s="5"/>
      <c r="D78" s="5"/>
    </row>
    <row r="79" spans="1:5" hidden="1" x14ac:dyDescent="0.2">
      <c r="A79" s="41"/>
      <c r="B79" s="5"/>
      <c r="C79" s="5"/>
      <c r="D79" s="5"/>
    </row>
    <row r="80" spans="1:5" hidden="1" x14ac:dyDescent="0.2"/>
    <row r="81" spans="1:11" ht="17" hidden="1" x14ac:dyDescent="0.2">
      <c r="A81" s="14" t="s">
        <v>49</v>
      </c>
      <c r="B81" s="15">
        <v>0</v>
      </c>
      <c r="C81" s="15"/>
      <c r="D81" s="15"/>
      <c r="E81" s="16" t="s">
        <v>69</v>
      </c>
    </row>
    <row r="82" spans="1:11" hidden="1" x14ac:dyDescent="0.2">
      <c r="A82" s="14" t="s">
        <v>50</v>
      </c>
      <c r="B82" s="15"/>
      <c r="C82" s="15"/>
      <c r="D82" s="15"/>
      <c r="E82" s="16"/>
    </row>
    <row r="83" spans="1:11" hidden="1" x14ac:dyDescent="0.2">
      <c r="A83" t="s">
        <v>51</v>
      </c>
      <c r="B83" s="30"/>
      <c r="C83" s="75"/>
      <c r="D83" s="75"/>
      <c r="E83" s="16"/>
    </row>
    <row r="84" spans="1:11" hidden="1" x14ac:dyDescent="0.2">
      <c r="A84" s="2" t="s">
        <v>74</v>
      </c>
      <c r="B84" s="42">
        <f>SUM(B81:B83)</f>
        <v>0</v>
      </c>
      <c r="C84" s="42"/>
      <c r="D84" s="42"/>
    </row>
    <row r="87" spans="1:11" x14ac:dyDescent="0.2">
      <c r="A87" s="43" t="s">
        <v>53</v>
      </c>
    </row>
    <row r="91" spans="1:11" x14ac:dyDescent="0.2">
      <c r="G91" s="16"/>
      <c r="H91" s="16"/>
      <c r="I91" s="16"/>
      <c r="J91" s="16"/>
      <c r="K91" s="16"/>
    </row>
  </sheetData>
  <sheetProtection algorithmName="SHA-512" hashValue="SHYWzxkcTLGd43z3oZv0xcbu168b1GMX9YPZu94/znyKQJTuKXAQ3pTtkoL0pT0g6OtoLXp+SI1MvN3HU50ftg==" saltValue="uNDPQ0OBiG8MTzMI6fAxTw==" spinCount="100000" sheet="1" objects="1" scenarios="1"/>
  <mergeCells count="1">
    <mergeCell ref="C27:D27"/>
  </mergeCells>
  <pageMargins left="0.7" right="0.7" top="0.75" bottom="0.75" header="0.3" footer="0.3"/>
  <pageSetup paperSize="9" scale="52" orientation="portrait" horizontalDpi="0" verticalDpi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067A62-862E-5D41-8D24-93501C32B457}">
  <sheetPr>
    <pageSetUpPr fitToPage="1"/>
  </sheetPr>
  <dimension ref="A1:L99"/>
  <sheetViews>
    <sheetView workbookViewId="0"/>
  </sheetViews>
  <sheetFormatPr baseColWidth="10" defaultColWidth="8.83203125" defaultRowHeight="16" x14ac:dyDescent="0.2"/>
  <cols>
    <col min="1" max="1" width="39.6640625" bestFit="1" customWidth="1"/>
    <col min="2" max="3" width="12.6640625" customWidth="1"/>
    <col min="4" max="5" width="12.6640625" hidden="1" customWidth="1"/>
    <col min="6" max="6" width="80.6640625" customWidth="1"/>
    <col min="7" max="7" width="20.5" bestFit="1" customWidth="1"/>
    <col min="8" max="12" width="10.83203125" customWidth="1"/>
  </cols>
  <sheetData>
    <row r="1" spans="1:6" x14ac:dyDescent="0.2">
      <c r="A1" s="1" t="s">
        <v>0</v>
      </c>
      <c r="B1" s="1" t="s">
        <v>93</v>
      </c>
      <c r="C1" s="1"/>
      <c r="D1" s="1"/>
      <c r="E1" s="1"/>
      <c r="F1" s="1"/>
    </row>
    <row r="2" spans="1:6" x14ac:dyDescent="0.2">
      <c r="A2" s="2"/>
    </row>
    <row r="3" spans="1:6" x14ac:dyDescent="0.2">
      <c r="A3" s="2" t="s">
        <v>2</v>
      </c>
      <c r="B3" s="3" t="s">
        <v>3</v>
      </c>
      <c r="C3" s="3" t="s">
        <v>76</v>
      </c>
      <c r="D3" s="3" t="s">
        <v>3</v>
      </c>
      <c r="E3" s="3" t="s">
        <v>76</v>
      </c>
      <c r="F3" s="4"/>
    </row>
    <row r="4" spans="1:6" x14ac:dyDescent="0.2">
      <c r="A4" s="2"/>
      <c r="B4" s="3"/>
      <c r="C4" s="3"/>
      <c r="D4" s="3"/>
      <c r="E4" s="3"/>
      <c r="F4" s="4"/>
    </row>
    <row r="5" spans="1:6" x14ac:dyDescent="0.2">
      <c r="A5" s="2" t="s">
        <v>4</v>
      </c>
      <c r="B5" s="5" t="s">
        <v>5</v>
      </c>
      <c r="C5" s="5" t="s">
        <v>5</v>
      </c>
      <c r="D5" s="5" t="s">
        <v>5</v>
      </c>
      <c r="E5" s="5" t="s">
        <v>5</v>
      </c>
    </row>
    <row r="6" spans="1:6" x14ac:dyDescent="0.2">
      <c r="A6" s="2"/>
      <c r="B6" s="6"/>
      <c r="C6" s="6"/>
      <c r="D6" s="6"/>
      <c r="E6" s="6"/>
    </row>
    <row r="7" spans="1:6" x14ac:dyDescent="0.2">
      <c r="A7" s="7" t="s">
        <v>6</v>
      </c>
      <c r="B7" s="8"/>
      <c r="C7" s="8"/>
      <c r="D7" s="8"/>
      <c r="E7" s="8"/>
      <c r="F7" s="9"/>
    </row>
    <row r="8" spans="1:6" x14ac:dyDescent="0.2">
      <c r="A8" s="2" t="s">
        <v>7</v>
      </c>
      <c r="B8" s="10"/>
      <c r="C8" s="10"/>
      <c r="D8" s="10"/>
      <c r="E8" s="10"/>
      <c r="F8" s="11"/>
    </row>
    <row r="9" spans="1:6" x14ac:dyDescent="0.2">
      <c r="A9" s="12">
        <v>45216</v>
      </c>
      <c r="B9" s="10"/>
      <c r="C9" s="10"/>
      <c r="D9" s="10"/>
      <c r="E9" s="10"/>
      <c r="F9" s="11"/>
    </row>
    <row r="10" spans="1:6" x14ac:dyDescent="0.2">
      <c r="A10" s="13"/>
      <c r="B10" s="10"/>
      <c r="C10" s="10"/>
      <c r="D10" s="10"/>
      <c r="E10" s="10"/>
      <c r="F10" s="11"/>
    </row>
    <row r="11" spans="1:6" x14ac:dyDescent="0.2">
      <c r="A11" s="2" t="s">
        <v>77</v>
      </c>
      <c r="B11" s="10"/>
      <c r="C11" s="10"/>
      <c r="D11" s="10"/>
      <c r="E11" s="10"/>
      <c r="F11" s="11"/>
    </row>
    <row r="12" spans="1:6" x14ac:dyDescent="0.2">
      <c r="A12" s="26">
        <v>0.86523000000000005</v>
      </c>
      <c r="B12" s="10"/>
      <c r="C12" s="10"/>
      <c r="D12" s="10"/>
      <c r="E12" s="10"/>
      <c r="F12" s="26" t="s">
        <v>78</v>
      </c>
    </row>
    <row r="13" spans="1:6" x14ac:dyDescent="0.2">
      <c r="A13" s="13"/>
      <c r="B13" s="10"/>
      <c r="C13" s="10"/>
      <c r="D13" s="10"/>
      <c r="E13" s="10"/>
      <c r="F13" s="11"/>
    </row>
    <row r="14" spans="1:6" ht="17" x14ac:dyDescent="0.2">
      <c r="A14" s="14" t="s">
        <v>8</v>
      </c>
      <c r="B14" s="15">
        <f>C14*A12</f>
        <v>3028305</v>
      </c>
      <c r="C14" s="15">
        <v>3500000</v>
      </c>
      <c r="D14" s="28"/>
      <c r="F14" s="16" t="s">
        <v>79</v>
      </c>
    </row>
    <row r="15" spans="1:6" x14ac:dyDescent="0.2">
      <c r="A15" s="14"/>
      <c r="B15" s="15"/>
      <c r="C15" s="15"/>
      <c r="D15" s="15"/>
      <c r="E15" s="15"/>
      <c r="F15" s="16"/>
    </row>
    <row r="16" spans="1:6" x14ac:dyDescent="0.2">
      <c r="A16" s="14"/>
      <c r="B16" s="15"/>
      <c r="C16" s="15"/>
      <c r="D16" s="15"/>
      <c r="E16" s="15"/>
      <c r="F16" s="16"/>
    </row>
    <row r="17" spans="1:6" x14ac:dyDescent="0.2">
      <c r="A17" s="18" t="s">
        <v>13</v>
      </c>
      <c r="B17" s="15"/>
      <c r="C17" s="15"/>
      <c r="D17" s="15"/>
      <c r="E17" s="15"/>
      <c r="F17" s="16"/>
    </row>
    <row r="18" spans="1:6" x14ac:dyDescent="0.2">
      <c r="A18" s="14"/>
      <c r="B18" s="15"/>
      <c r="C18" s="15"/>
      <c r="D18" s="15"/>
      <c r="E18" s="15"/>
      <c r="F18" s="16"/>
    </row>
    <row r="19" spans="1:6" ht="34" x14ac:dyDescent="0.2">
      <c r="A19" s="14" t="s">
        <v>80</v>
      </c>
      <c r="B19" s="15">
        <f>-B92</f>
        <v>186918.23259000003</v>
      </c>
      <c r="C19" s="15"/>
      <c r="D19" s="15"/>
      <c r="E19" s="15"/>
      <c r="F19" s="16" t="s">
        <v>81</v>
      </c>
    </row>
    <row r="20" spans="1:6" x14ac:dyDescent="0.2">
      <c r="A20" s="14"/>
      <c r="B20" s="15"/>
      <c r="C20" s="15"/>
      <c r="D20" s="15"/>
      <c r="E20" s="15"/>
      <c r="F20" s="16"/>
    </row>
    <row r="21" spans="1:6" x14ac:dyDescent="0.2">
      <c r="A21" s="4"/>
      <c r="B21" s="10"/>
      <c r="C21" s="10"/>
      <c r="D21" s="10"/>
      <c r="E21" s="10"/>
    </row>
    <row r="22" spans="1:6" x14ac:dyDescent="0.2">
      <c r="A22" s="19" t="s">
        <v>16</v>
      </c>
      <c r="B22" s="20">
        <f>B14-D92</f>
        <v>3174873.2315400001</v>
      </c>
      <c r="C22" s="20"/>
      <c r="D22" s="20"/>
      <c r="E22" s="20"/>
      <c r="F22" s="21"/>
    </row>
    <row r="23" spans="1:6" x14ac:dyDescent="0.2">
      <c r="A23" s="2"/>
    </row>
    <row r="24" spans="1:6" x14ac:dyDescent="0.2">
      <c r="A24" s="2"/>
    </row>
    <row r="25" spans="1:6" x14ac:dyDescent="0.2">
      <c r="A25" s="7" t="s">
        <v>17</v>
      </c>
      <c r="B25" s="7"/>
      <c r="C25" s="7"/>
      <c r="D25" s="7"/>
      <c r="E25" s="7"/>
      <c r="F25" s="22"/>
    </row>
    <row r="26" spans="1:6" x14ac:dyDescent="0.2">
      <c r="B26" s="3"/>
      <c r="C26" s="3"/>
      <c r="D26" s="3"/>
      <c r="E26" s="3"/>
      <c r="F26" s="23"/>
    </row>
    <row r="27" spans="1:6" x14ac:dyDescent="0.2">
      <c r="A27" s="2" t="s">
        <v>18</v>
      </c>
      <c r="B27" s="82">
        <v>45016</v>
      </c>
      <c r="C27" s="83"/>
      <c r="D27" s="82">
        <v>44651</v>
      </c>
      <c r="E27" s="83"/>
      <c r="F27" s="24"/>
    </row>
    <row r="28" spans="1:6" x14ac:dyDescent="0.2">
      <c r="A28" s="2"/>
      <c r="B28" s="76"/>
      <c r="C28" s="76"/>
      <c r="D28" s="76"/>
      <c r="E28" s="76"/>
      <c r="F28" s="24"/>
    </row>
    <row r="29" spans="1:6" ht="54" customHeight="1" x14ac:dyDescent="0.2">
      <c r="A29" s="1" t="s">
        <v>69</v>
      </c>
      <c r="B29" s="84" t="s">
        <v>82</v>
      </c>
      <c r="C29" s="85"/>
      <c r="D29" s="84" t="s">
        <v>83</v>
      </c>
      <c r="E29" s="85"/>
      <c r="F29" s="24"/>
    </row>
    <row r="30" spans="1:6" x14ac:dyDescent="0.2">
      <c r="A30" s="2"/>
      <c r="B30" s="76"/>
      <c r="C30" s="76"/>
      <c r="D30" s="76"/>
      <c r="E30" s="76"/>
      <c r="F30" s="24"/>
    </row>
    <row r="31" spans="1:6" x14ac:dyDescent="0.2">
      <c r="A31" s="13"/>
      <c r="B31" s="25"/>
      <c r="C31" s="25"/>
      <c r="D31" s="25"/>
      <c r="E31" s="25"/>
      <c r="F31" s="24"/>
    </row>
    <row r="32" spans="1:6" x14ac:dyDescent="0.2">
      <c r="A32" s="2" t="s">
        <v>77</v>
      </c>
      <c r="B32" s="24"/>
      <c r="C32" s="24"/>
      <c r="D32" s="24"/>
      <c r="E32" s="24"/>
      <c r="F32" s="24"/>
    </row>
    <row r="33" spans="1:6" x14ac:dyDescent="0.2">
      <c r="A33" s="26">
        <v>0.86523000000000005</v>
      </c>
      <c r="B33" s="24"/>
      <c r="C33" s="24"/>
      <c r="D33" s="24"/>
      <c r="E33" s="24"/>
      <c r="F33" s="26" t="s">
        <v>78</v>
      </c>
    </row>
    <row r="34" spans="1:6" x14ac:dyDescent="0.2">
      <c r="A34" s="13"/>
      <c r="B34" s="24"/>
      <c r="C34" s="24"/>
      <c r="D34" s="24"/>
      <c r="E34" s="24"/>
      <c r="F34" s="24"/>
    </row>
    <row r="35" spans="1:6" x14ac:dyDescent="0.2">
      <c r="A35" s="14" t="s">
        <v>20</v>
      </c>
      <c r="B35" s="77">
        <f>C35*$A$33</f>
        <v>217175.32569000003</v>
      </c>
      <c r="C35" s="27">
        <v>251003</v>
      </c>
      <c r="D35" s="27">
        <f>E35*$A$33</f>
        <v>134169.48564</v>
      </c>
      <c r="E35" s="27">
        <v>155068</v>
      </c>
      <c r="F35" s="16"/>
    </row>
    <row r="36" spans="1:6" x14ac:dyDescent="0.2">
      <c r="A36" s="14" t="s">
        <v>22</v>
      </c>
      <c r="B36" s="77"/>
      <c r="C36" s="27"/>
      <c r="D36" s="27"/>
      <c r="E36" s="27"/>
      <c r="F36" s="16"/>
    </row>
    <row r="37" spans="1:6" x14ac:dyDescent="0.2">
      <c r="A37" s="1" t="s">
        <v>23</v>
      </c>
      <c r="B37" s="77">
        <f>C37*$A$33</f>
        <v>45232.49394</v>
      </c>
      <c r="C37" s="27">
        <v>52278</v>
      </c>
      <c r="D37" s="27">
        <f>E37*$A$33</f>
        <v>44032.419930000004</v>
      </c>
      <c r="E37" s="27">
        <v>50891</v>
      </c>
      <c r="F37" s="16"/>
    </row>
    <row r="38" spans="1:6" x14ac:dyDescent="0.2">
      <c r="A38" s="14"/>
      <c r="B38" s="77"/>
      <c r="C38" s="27"/>
      <c r="D38" s="27"/>
      <c r="E38" s="27"/>
      <c r="F38" s="11"/>
    </row>
    <row r="39" spans="1:6" x14ac:dyDescent="0.2">
      <c r="A39" s="1" t="s">
        <v>24</v>
      </c>
      <c r="B39" s="77"/>
      <c r="C39" s="27"/>
      <c r="D39" s="27"/>
      <c r="E39" s="27"/>
      <c r="F39" s="11"/>
    </row>
    <row r="40" spans="1:6" x14ac:dyDescent="0.2">
      <c r="A40" s="14"/>
      <c r="B40" s="77"/>
      <c r="C40" s="27"/>
      <c r="D40" s="27"/>
      <c r="E40" s="27"/>
      <c r="F40" s="11"/>
    </row>
    <row r="41" spans="1:6" x14ac:dyDescent="0.2">
      <c r="A41" s="14" t="s">
        <v>25</v>
      </c>
      <c r="B41" s="77"/>
      <c r="C41" s="27"/>
      <c r="D41" s="27"/>
      <c r="E41" s="27"/>
      <c r="F41" s="16"/>
    </row>
    <row r="42" spans="1:6" x14ac:dyDescent="0.2">
      <c r="A42" s="14" t="s">
        <v>26</v>
      </c>
      <c r="B42" s="77"/>
      <c r="C42" s="27"/>
      <c r="D42" s="27"/>
      <c r="E42" s="27"/>
      <c r="F42" s="11"/>
    </row>
    <row r="43" spans="1:6" x14ac:dyDescent="0.2">
      <c r="A43" s="14"/>
      <c r="B43" s="77"/>
      <c r="C43" s="27"/>
      <c r="D43" s="27"/>
      <c r="E43" s="27"/>
      <c r="F43" s="11"/>
    </row>
    <row r="44" spans="1:6" x14ac:dyDescent="0.2">
      <c r="A44" s="14" t="s">
        <v>27</v>
      </c>
      <c r="B44" s="77"/>
      <c r="C44" s="27"/>
      <c r="D44" s="27"/>
      <c r="E44" s="27"/>
      <c r="F44" s="11"/>
    </row>
    <row r="45" spans="1:6" x14ac:dyDescent="0.2">
      <c r="A45" s="14" t="s">
        <v>28</v>
      </c>
      <c r="B45" s="77"/>
      <c r="C45" s="27"/>
      <c r="D45" s="27"/>
      <c r="E45" s="27"/>
      <c r="F45" s="16"/>
    </row>
    <row r="46" spans="1:6" x14ac:dyDescent="0.2">
      <c r="A46" s="14" t="s">
        <v>29</v>
      </c>
      <c r="B46" s="77"/>
      <c r="C46" s="27"/>
      <c r="D46" s="27"/>
      <c r="E46" s="27"/>
      <c r="F46" s="11"/>
    </row>
    <row r="47" spans="1:6" ht="51" x14ac:dyDescent="0.2">
      <c r="A47" s="14" t="s">
        <v>30</v>
      </c>
      <c r="B47" s="77">
        <f>C47*$A$33</f>
        <v>41585.549490000005</v>
      </c>
      <c r="C47" s="27">
        <v>48063</v>
      </c>
      <c r="D47" s="27"/>
      <c r="E47" s="27"/>
      <c r="F47" s="78" t="s">
        <v>84</v>
      </c>
    </row>
    <row r="48" spans="1:6" x14ac:dyDescent="0.2">
      <c r="A48" s="14"/>
      <c r="B48" s="77"/>
      <c r="C48" s="27"/>
      <c r="D48" s="27"/>
      <c r="E48" s="27"/>
      <c r="F48" s="11"/>
    </row>
    <row r="49" spans="1:6" x14ac:dyDescent="0.2">
      <c r="A49" s="14" t="s">
        <v>31</v>
      </c>
      <c r="B49" s="77"/>
      <c r="C49" s="27"/>
      <c r="D49" s="27"/>
      <c r="E49" s="27"/>
      <c r="F49" s="16"/>
    </row>
    <row r="50" spans="1:6" x14ac:dyDescent="0.2">
      <c r="A50" s="14" t="s">
        <v>32</v>
      </c>
      <c r="B50" s="77"/>
      <c r="C50" s="27"/>
      <c r="D50" s="27"/>
      <c r="E50" s="27"/>
      <c r="F50" s="11"/>
    </row>
    <row r="51" spans="1:6" x14ac:dyDescent="0.2">
      <c r="A51" s="14" t="s">
        <v>33</v>
      </c>
      <c r="B51" s="77"/>
      <c r="C51" s="27"/>
      <c r="D51" s="27"/>
      <c r="E51" s="27"/>
      <c r="F51" s="16"/>
    </row>
    <row r="52" spans="1:6" x14ac:dyDescent="0.2">
      <c r="A52" s="14" t="s">
        <v>34</v>
      </c>
      <c r="B52" s="77">
        <f>C52*$A$33</f>
        <v>28447.031940000001</v>
      </c>
      <c r="C52" s="27">
        <v>32878</v>
      </c>
      <c r="D52" s="27">
        <f>E52*$A$33</f>
        <v>19369.904010000002</v>
      </c>
      <c r="E52" s="27">
        <v>22387</v>
      </c>
      <c r="F52" s="16"/>
    </row>
    <row r="53" spans="1:6" x14ac:dyDescent="0.2">
      <c r="A53" s="14"/>
      <c r="B53" s="77"/>
      <c r="C53" s="27"/>
      <c r="D53" s="27"/>
      <c r="E53" s="27"/>
      <c r="F53" s="16"/>
    </row>
    <row r="54" spans="1:6" x14ac:dyDescent="0.2">
      <c r="A54" s="14" t="s">
        <v>85</v>
      </c>
      <c r="B54" s="77"/>
      <c r="C54" s="27"/>
      <c r="D54" s="27">
        <f>E54*$A$33</f>
        <v>7055.9506500000007</v>
      </c>
      <c r="E54" s="27">
        <v>8155</v>
      </c>
      <c r="F54" s="16"/>
    </row>
    <row r="55" spans="1:6" x14ac:dyDescent="0.2">
      <c r="A55" s="14"/>
      <c r="B55" s="77"/>
      <c r="C55" s="27"/>
      <c r="D55" s="27"/>
      <c r="E55" s="27"/>
      <c r="F55" s="11"/>
    </row>
    <row r="56" spans="1:6" x14ac:dyDescent="0.2">
      <c r="A56" s="14" t="s">
        <v>35</v>
      </c>
      <c r="B56" s="77">
        <f>C56*$A$33</f>
        <v>4742.3256300000003</v>
      </c>
      <c r="C56" s="27">
        <v>5481</v>
      </c>
      <c r="D56" s="27">
        <f>E56*$A$33</f>
        <v>3153.7633500000002</v>
      </c>
      <c r="E56" s="27">
        <v>3645</v>
      </c>
      <c r="F56" s="16"/>
    </row>
    <row r="57" spans="1:6" x14ac:dyDescent="0.2">
      <c r="A57" s="14"/>
      <c r="B57" s="77"/>
      <c r="C57" s="27"/>
      <c r="D57" s="27"/>
      <c r="E57" s="27"/>
      <c r="F57" s="11"/>
    </row>
    <row r="58" spans="1:6" x14ac:dyDescent="0.2">
      <c r="A58" s="14" t="s">
        <v>36</v>
      </c>
      <c r="B58" s="77">
        <f>SUM(B41:B56)</f>
        <v>74774.907060000012</v>
      </c>
      <c r="C58" s="27">
        <f>SUM(C41:C56)</f>
        <v>86422</v>
      </c>
      <c r="D58" s="27">
        <f>SUM(D41:D56)</f>
        <v>29579.618010000006</v>
      </c>
      <c r="E58" s="27">
        <f>SUM(E41:E56)</f>
        <v>34187</v>
      </c>
      <c r="F58" s="11"/>
    </row>
    <row r="59" spans="1:6" x14ac:dyDescent="0.2">
      <c r="A59" s="29"/>
      <c r="B59" s="30"/>
      <c r="C59" s="30"/>
      <c r="D59" s="30"/>
      <c r="E59" s="30"/>
      <c r="F59" s="31"/>
    </row>
    <row r="60" spans="1:6" x14ac:dyDescent="0.2">
      <c r="A60" s="32" t="s">
        <v>17</v>
      </c>
      <c r="B60" s="33">
        <f>B37+B58</f>
        <v>120007.40100000001</v>
      </c>
      <c r="C60" s="33">
        <f>C37+C58</f>
        <v>138700</v>
      </c>
      <c r="D60" s="33">
        <f>D37+D58</f>
        <v>73612.037940000009</v>
      </c>
      <c r="E60" s="33">
        <f>E37+E58</f>
        <v>85078</v>
      </c>
      <c r="F60" s="44"/>
    </row>
    <row r="61" spans="1:6" x14ac:dyDescent="0.2">
      <c r="B61" s="75"/>
      <c r="C61" s="10"/>
      <c r="D61" s="10"/>
      <c r="E61" s="10"/>
      <c r="F61" s="11"/>
    </row>
    <row r="62" spans="1:6" x14ac:dyDescent="0.2">
      <c r="B62" s="3"/>
      <c r="C62" s="3"/>
      <c r="D62" s="3"/>
      <c r="E62" s="3"/>
      <c r="F62" s="10"/>
    </row>
    <row r="63" spans="1:6" x14ac:dyDescent="0.2">
      <c r="A63" s="35" t="s">
        <v>38</v>
      </c>
      <c r="B63" s="36">
        <f>ROUND((B22/B35),1)</f>
        <v>14.6</v>
      </c>
      <c r="C63" s="79"/>
      <c r="D63" s="36">
        <f>ROUND((B22/D35),1)</f>
        <v>23.7</v>
      </c>
      <c r="E63" s="79"/>
      <c r="F63" s="10"/>
    </row>
    <row r="64" spans="1:6" x14ac:dyDescent="0.2">
      <c r="A64" s="35" t="s">
        <v>39</v>
      </c>
      <c r="B64" s="36">
        <f>ROUND((B22/B37),1)</f>
        <v>70.2</v>
      </c>
      <c r="C64" s="79"/>
      <c r="D64" s="36">
        <f>ROUND((B22/D37),1)</f>
        <v>72.099999999999994</v>
      </c>
      <c r="E64" s="79"/>
      <c r="F64" s="10"/>
    </row>
    <row r="65" spans="1:6" x14ac:dyDescent="0.2">
      <c r="A65" s="35" t="s">
        <v>41</v>
      </c>
      <c r="B65" s="36">
        <f>ROUND((B22/B60),1)</f>
        <v>26.5</v>
      </c>
      <c r="C65" s="79"/>
      <c r="D65" s="36">
        <f>ROUND((B22/D60),1)</f>
        <v>43.1</v>
      </c>
      <c r="E65" s="79"/>
      <c r="F65" s="10"/>
    </row>
    <row r="68" spans="1:6" x14ac:dyDescent="0.2">
      <c r="A68" s="7" t="s">
        <v>42</v>
      </c>
      <c r="B68" s="8"/>
      <c r="C68" s="8"/>
      <c r="D68" s="8"/>
      <c r="E68" s="8"/>
      <c r="F68" s="9"/>
    </row>
    <row r="69" spans="1:6" x14ac:dyDescent="0.2">
      <c r="F69" s="10"/>
    </row>
    <row r="70" spans="1:6" x14ac:dyDescent="0.2">
      <c r="A70" s="14" t="s">
        <v>82</v>
      </c>
    </row>
    <row r="71" spans="1:6" x14ac:dyDescent="0.2">
      <c r="A71" s="14" t="s">
        <v>86</v>
      </c>
    </row>
    <row r="72" spans="1:6" x14ac:dyDescent="0.2">
      <c r="A72" s="14" t="s">
        <v>87</v>
      </c>
    </row>
    <row r="73" spans="1:6" x14ac:dyDescent="0.2">
      <c r="A73" t="s">
        <v>88</v>
      </c>
    </row>
    <row r="74" spans="1:6" x14ac:dyDescent="0.2">
      <c r="A74" s="14" t="s">
        <v>89</v>
      </c>
    </row>
    <row r="75" spans="1:6" x14ac:dyDescent="0.2">
      <c r="A75" s="14" t="s">
        <v>90</v>
      </c>
    </row>
    <row r="76" spans="1:6" x14ac:dyDescent="0.2">
      <c r="A76" s="14" t="s">
        <v>91</v>
      </c>
      <c r="F76" s="11"/>
    </row>
    <row r="77" spans="1:6" x14ac:dyDescent="0.2">
      <c r="A77" s="14"/>
      <c r="F77" s="11"/>
    </row>
    <row r="78" spans="1:6" x14ac:dyDescent="0.2">
      <c r="A78" s="38"/>
      <c r="B78" s="38"/>
      <c r="C78" s="38"/>
      <c r="D78" s="38"/>
      <c r="E78" s="38"/>
      <c r="F78" s="9"/>
    </row>
    <row r="79" spans="1:6" x14ac:dyDescent="0.2">
      <c r="F79" s="39"/>
    </row>
    <row r="80" spans="1:6" x14ac:dyDescent="0.2">
      <c r="F80" s="39"/>
    </row>
    <row r="81" spans="1:6" x14ac:dyDescent="0.2">
      <c r="B81" s="3" t="s">
        <v>3</v>
      </c>
      <c r="C81" s="3" t="s">
        <v>76</v>
      </c>
      <c r="D81" s="3" t="s">
        <v>3</v>
      </c>
      <c r="E81" s="3" t="s">
        <v>76</v>
      </c>
    </row>
    <row r="82" spans="1:6" x14ac:dyDescent="0.2">
      <c r="B82" s="3"/>
      <c r="C82" s="3"/>
      <c r="D82" s="3"/>
      <c r="E82" s="3"/>
    </row>
    <row r="83" spans="1:6" x14ac:dyDescent="0.2">
      <c r="B83" s="5" t="s">
        <v>5</v>
      </c>
      <c r="C83" s="5" t="s">
        <v>5</v>
      </c>
      <c r="D83" s="5" t="s">
        <v>5</v>
      </c>
      <c r="E83" s="5" t="s">
        <v>5</v>
      </c>
    </row>
    <row r="84" spans="1:6" x14ac:dyDescent="0.2">
      <c r="B84" s="5"/>
      <c r="C84" s="5"/>
      <c r="D84" s="5"/>
      <c r="E84" s="5"/>
    </row>
    <row r="85" spans="1:6" x14ac:dyDescent="0.2">
      <c r="B85" s="40">
        <v>45016</v>
      </c>
      <c r="C85" s="40">
        <v>45016</v>
      </c>
      <c r="D85" s="40">
        <v>44651</v>
      </c>
      <c r="E85" s="40">
        <v>44651</v>
      </c>
    </row>
    <row r="86" spans="1:6" x14ac:dyDescent="0.2">
      <c r="A86" s="2" t="s">
        <v>77</v>
      </c>
      <c r="B86" s="5"/>
      <c r="C86" s="5"/>
      <c r="D86" s="5"/>
      <c r="E86" s="5"/>
    </row>
    <row r="87" spans="1:6" x14ac:dyDescent="0.2">
      <c r="A87" s="41">
        <f>A12</f>
        <v>0.86523000000000005</v>
      </c>
      <c r="B87" s="5"/>
      <c r="C87" s="5"/>
      <c r="D87" s="5"/>
      <c r="E87" s="5"/>
      <c r="F87" s="26" t="s">
        <v>78</v>
      </c>
    </row>
    <row r="89" spans="1:6" ht="17" x14ac:dyDescent="0.2">
      <c r="A89" s="14" t="s">
        <v>49</v>
      </c>
      <c r="B89" s="15">
        <f>C89*A87</f>
        <v>76877.415959999998</v>
      </c>
      <c r="C89" s="15">
        <v>88852</v>
      </c>
      <c r="D89" s="15">
        <f>E89*A87</f>
        <v>70001.433150000012</v>
      </c>
      <c r="E89" s="15">
        <v>80905</v>
      </c>
      <c r="F89" s="16" t="s">
        <v>92</v>
      </c>
    </row>
    <row r="90" spans="1:6" ht="17" x14ac:dyDescent="0.2">
      <c r="A90" s="14" t="s">
        <v>50</v>
      </c>
      <c r="B90" s="15">
        <f>C90*A87</f>
        <v>-242652.88827000002</v>
      </c>
      <c r="C90" s="15">
        <f>-244955-35494</f>
        <v>-280449</v>
      </c>
      <c r="D90" s="15">
        <f>E90*A87</f>
        <v>-214014.64050000001</v>
      </c>
      <c r="E90" s="15">
        <v>-247350</v>
      </c>
      <c r="F90" s="16" t="s">
        <v>92</v>
      </c>
    </row>
    <row r="91" spans="1:6" ht="17" x14ac:dyDescent="0.2">
      <c r="A91" t="s">
        <v>51</v>
      </c>
      <c r="B91" s="30">
        <f>C91*A87</f>
        <v>-21142.760280000002</v>
      </c>
      <c r="C91" s="30">
        <f>-21478-2958</f>
        <v>-24436</v>
      </c>
      <c r="D91" s="30">
        <f>E91*A87</f>
        <v>-2555.0241900000001</v>
      </c>
      <c r="E91" s="30">
        <f>-2227-726</f>
        <v>-2953</v>
      </c>
      <c r="F91" s="16" t="s">
        <v>92</v>
      </c>
    </row>
    <row r="92" spans="1:6" x14ac:dyDescent="0.2">
      <c r="A92" s="2" t="s">
        <v>74</v>
      </c>
      <c r="B92" s="42">
        <f>SUM(B89:B91)</f>
        <v>-186918.23259000003</v>
      </c>
      <c r="C92" s="42">
        <f>SUM(C89:C91)</f>
        <v>-216033</v>
      </c>
      <c r="D92" s="42">
        <f>SUM(D89:D91)</f>
        <v>-146568.23153999998</v>
      </c>
      <c r="E92" s="42">
        <f>SUM(E89:E91)</f>
        <v>-169398</v>
      </c>
    </row>
    <row r="95" spans="1:6" x14ac:dyDescent="0.2">
      <c r="A95" s="43" t="s">
        <v>53</v>
      </c>
    </row>
    <row r="99" spans="8:12" x14ac:dyDescent="0.2">
      <c r="H99" s="16"/>
      <c r="I99" s="16"/>
      <c r="J99" s="16"/>
      <c r="K99" s="16"/>
      <c r="L99" s="16"/>
    </row>
  </sheetData>
  <sheetProtection algorithmName="SHA-512" hashValue="s4hm+8Ul+iDjqEr57v4LxPEYDHBcwU8orDrehqk1xsrsU8JeUQwqN8TMXFdqF1kMF9ksAqfg6lCGmtB6Ws3afw==" saltValue="O703g+s2tFaz+JV0rIWjyw==" spinCount="100000" sheet="1" objects="1" scenarios="1"/>
  <mergeCells count="4">
    <mergeCell ref="B27:C27"/>
    <mergeCell ref="D27:E27"/>
    <mergeCell ref="B29:C29"/>
    <mergeCell ref="D29:E29"/>
  </mergeCells>
  <pageMargins left="0.7" right="0.7" top="0.75" bottom="0.75" header="0.3" footer="0.3"/>
  <pageSetup paperSize="9" scale="48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Tran-Am (New Milton) 080323</vt:lpstr>
      <vt:lpstr>HHB Communications 120723</vt:lpstr>
      <vt:lpstr>Beaconsfield Footwear 180723</vt:lpstr>
      <vt:lpstr>Creed 171023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 Mossios</dc:creator>
  <cp:lastModifiedBy>Con Mossios</cp:lastModifiedBy>
  <dcterms:created xsi:type="dcterms:W3CDTF">2024-05-09T10:59:34Z</dcterms:created>
  <dcterms:modified xsi:type="dcterms:W3CDTF">2024-05-14T08:20:44Z</dcterms:modified>
</cp:coreProperties>
</file>