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F3F968A2-F47E-9D4E-AC51-2B39200D3835}" xr6:coauthVersionLast="47" xr6:coauthVersionMax="47" xr10:uidLastSave="{00000000-0000-0000-0000-000000000000}"/>
  <workbookProtection workbookAlgorithmName="SHA-512" workbookHashValue="1GI3I7gj2X19x0BFK9T5Q65eQleTl2Htc6Gjd9gkNHMSjD9Q2eX+BHwLV9jJv+EomVd7VJyakensUW/60Zby/A==" workbookSaltValue="XWv0vwvfIaWHGSA195Tjtw==" workbookSpinCount="100000" lockStructure="1"/>
  <bookViews>
    <workbookView xWindow="780" yWindow="1000" windowWidth="27640" windowHeight="15760" xr2:uid="{9433B959-FE57-194C-A682-54947A692085}"/>
  </bookViews>
  <sheets>
    <sheet name="Meade King 170123" sheetId="1" r:id="rId1"/>
    <sheet name="Baines Wilson 020623" sheetId="2" r:id="rId2"/>
    <sheet name="St James' Law 16062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9" i="3" l="1"/>
  <c r="H113" i="3" s="1"/>
  <c r="G106" i="3"/>
  <c r="I115" i="3" s="1"/>
  <c r="F106" i="3"/>
  <c r="E106" i="3"/>
  <c r="D101" i="3"/>
  <c r="B97" i="3"/>
  <c r="B23" i="3" s="1"/>
  <c r="B39" i="3"/>
  <c r="B18" i="3"/>
  <c r="B26" i="3" s="1"/>
  <c r="B67" i="3" l="1"/>
  <c r="B59" i="3"/>
  <c r="B62" i="3" s="1"/>
  <c r="B64" i="3" s="1"/>
  <c r="B69" i="3" s="1"/>
  <c r="B38" i="3"/>
  <c r="B68" i="3" s="1"/>
  <c r="H109" i="2" l="1"/>
  <c r="H105" i="2"/>
  <c r="F102" i="2"/>
  <c r="E102" i="2"/>
  <c r="G102" i="2" s="1"/>
  <c r="I111" i="2" s="1"/>
  <c r="D97" i="2"/>
  <c r="B93" i="2"/>
  <c r="B21" i="2" s="1"/>
  <c r="B37" i="2"/>
  <c r="B12" i="2"/>
  <c r="B16" i="2" s="1"/>
  <c r="B24" i="2" s="1"/>
  <c r="B64" i="2" l="1"/>
  <c r="B61" i="2"/>
  <c r="B66" i="2" s="1"/>
  <c r="B36" i="2"/>
  <c r="B65" i="2" s="1"/>
  <c r="B57" i="2"/>
  <c r="B59" i="2" s="1"/>
  <c r="B86" i="1" l="1"/>
  <c r="B20" i="1" s="1"/>
  <c r="B54" i="1"/>
  <c r="B34" i="1"/>
  <c r="B56" i="1" s="1"/>
  <c r="B61" i="1" l="1"/>
  <c r="B59" i="1"/>
  <c r="B17" i="1"/>
</calcChain>
</file>

<file path=xl/sharedStrings.xml><?xml version="1.0" encoding="utf-8"?>
<sst xmlns="http://schemas.openxmlformats.org/spreadsheetml/2006/main" count="245" uniqueCount="111">
  <si>
    <t>Target Company</t>
  </si>
  <si>
    <t>Meade King LLP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</si>
  <si>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</si>
  <si>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</si>
  <si>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</si>
  <si>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</si>
  <si>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</si>
  <si>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</si>
  <si>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</si>
  <si>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Knights Group Holdings plc press release dated 10/07/2023; note 21 Acquisitions</t>
  </si>
  <si>
    <t>Adjustments:</t>
  </si>
  <si>
    <t>Net cash acquired</t>
  </si>
  <si>
    <t>Source: Knights Group Holdings plc press release dated 10/07/2023; note 21 Acquisitions; see below</t>
  </si>
  <si>
    <t>EV</t>
  </si>
  <si>
    <t>Normalised EBITDA</t>
  </si>
  <si>
    <t>Reporting Date:</t>
  </si>
  <si>
    <t>USD/GBP Exchange Rate:</t>
  </si>
  <si>
    <t>Revenue</t>
  </si>
  <si>
    <t>Source: Knights Group Holdings plc press release dated 16/01/2023; unaudited</t>
  </si>
  <si>
    <t>Gross Profit</t>
  </si>
  <si>
    <t>Operating profit</t>
  </si>
  <si>
    <t>Profit before tax</t>
  </si>
  <si>
    <t>Note: Corporatised PBT</t>
  </si>
  <si>
    <t>Margin</t>
  </si>
  <si>
    <t>Source: Knights Group Holdings plc press release dated 16/01/2023; circa; unaudited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</si>
  <si>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</si>
  <si>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</si>
  <si>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</si>
  <si>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</si>
  <si>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</si>
  <si>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</si>
  <si>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</si>
  <si>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</si>
  <si>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</si>
  <si>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</si>
  <si>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</si>
  <si>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</si>
  <si>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Meade King LLP financial statements for the year ended 30/04/2022</t>
  </si>
  <si>
    <t>Sub-total</t>
  </si>
  <si>
    <t>EV/Revenue Multiple</t>
  </si>
  <si>
    <t>EV/EBIT Multiple</t>
  </si>
  <si>
    <t>N/A</t>
  </si>
  <si>
    <t>EV/EBITDA Multiple</t>
  </si>
  <si>
    <t>Source Data</t>
  </si>
  <si>
    <t>Meade King LLP financial statements for the year ended 30/04/2022</t>
  </si>
  <si>
    <t>Knights Group Holdings plc press release dated 16/01/2023</t>
  </si>
  <si>
    <t>Knights Group Holdings plc press release dated 17/01/2023</t>
  </si>
  <si>
    <t>Meade King LLP LLPSC02 notice dated 28/02/2023</t>
  </si>
  <si>
    <t>Knights Group Holdings plc press release dated 10/07/2023</t>
  </si>
  <si>
    <t>Cash and cash Equivalents</t>
  </si>
  <si>
    <t>Debt</t>
  </si>
  <si>
    <t>Lease Liabilities</t>
  </si>
  <si>
    <t>Net cash</t>
  </si>
  <si>
    <t>© 2024 Business Valuation Benchmarks Ltd</t>
  </si>
  <si>
    <t>Baines Wilson LLP</t>
  </si>
  <si>
    <t>Source: Knights Group Holdings plc press release dated 11/01/2024;  note 10. Acquisitions</t>
  </si>
  <si>
    <t>Deferred contingent consideration (GBP)</t>
  </si>
  <si>
    <t>Source: Knights Group Holdings plc press release dated 11/01/2024;  note 10. Acquisitions; contingent on the sellers remaining in employment by the Knight's Group; undiscounted; payable in equal instalments on the first, second and third anniversary of completion.</t>
  </si>
  <si>
    <t>Total consideration</t>
  </si>
  <si>
    <t>Source: Knights Group Holdings plc press release dated 11/01/2024;  note 10. Acquisitions; see below</t>
  </si>
  <si>
    <t>Source: Knights Group Holdings plc press release dated 02/05/2023</t>
  </si>
  <si>
    <t>Note: Implied Operating profit</t>
  </si>
  <si>
    <t>Source: Knights Group Holdings plc press release dated 02/05/2023; corporatised PBT margin</t>
  </si>
  <si>
    <t>Source: Baines Wilson LLP financial statements for the year ended 31/03/2023</t>
  </si>
  <si>
    <t>Estimated Interest Expense</t>
  </si>
  <si>
    <t>Source: See below</t>
  </si>
  <si>
    <t>Baines Wilson LLP financial statements for the year ended 31/03/2023</t>
  </si>
  <si>
    <t>Knights Group Holdings plc press release dated 02/05/2023</t>
  </si>
  <si>
    <t>Knights Group Holdings plc news release dated 05/06/2023</t>
  </si>
  <si>
    <t>Baines Wilson LLP LLPPSC02 notice dated 09/06/2023</t>
  </si>
  <si>
    <t>Knights Group Holdings plc press release dated 11/01/2024</t>
  </si>
  <si>
    <t>www.bankofengland.co.uk/monetary-policy/the-interest-rate-bank-rate</t>
  </si>
  <si>
    <t>www.business.hsbc.uk/en-gb/interest-rates</t>
  </si>
  <si>
    <t>Source: Knights Group Holdings plc press release dated 11/01/2024;  note 10. Acquisitions; repayment of debt</t>
  </si>
  <si>
    <t>For the Year Ended 31/03/2023</t>
  </si>
  <si>
    <t>Year Ended 31/03/2022</t>
  </si>
  <si>
    <t>Year Ended 31/03/2023</t>
  </si>
  <si>
    <t>Average Balance</t>
  </si>
  <si>
    <t>Interest Rate</t>
  </si>
  <si>
    <t>£000s</t>
  </si>
  <si>
    <t>%</t>
  </si>
  <si>
    <t>Balance of Bank Loans and Overdrafts</t>
  </si>
  <si>
    <t>Source: Baines Wilson LLP financial statements for the year ended 31/03/2023; notes 5 and 6 Creditors</t>
  </si>
  <si>
    <t>Interest Rate as at 29/03/2022</t>
  </si>
  <si>
    <t>Source: www.bankofengland.co.uk/monetary-policy/the-interest-rate-bank-rate; retrieved on 02/02/2024</t>
  </si>
  <si>
    <t>Interest Rate as at 23/03/2023</t>
  </si>
  <si>
    <t>Average Interest Rate for YE 31/03/2023</t>
  </si>
  <si>
    <t>HSBC Lending Margin over BoE Rate</t>
  </si>
  <si>
    <t>Source: www.business.hsbc.uk/en-gb/interest-rates; retrieved on 02/02/2024; Business Overdraft Variable Rate</t>
  </si>
  <si>
    <t>Total Estimated Variable Rate</t>
  </si>
  <si>
    <t>St James' Law Limited</t>
  </si>
  <si>
    <t>Source: Knights Group Holdings plc press release dated 11/01/2024; note 10. Acquisitions</t>
  </si>
  <si>
    <t>Deferred consideration (GBP)</t>
  </si>
  <si>
    <t>Source: Knights Group Holdings plc press release dated 11/01/2024; note 10. Acquisitions; payable in instalments on the first, second and third anniversaries of completion.</t>
  </si>
  <si>
    <t>Source: Knights Group Holdings plc press release dated 11/01/2024; note 10. Acquisitions;  contingent on the sellers remaining in employment by the Knight's Group; undiscounted; payable in equal instalments on the first and second anniversary of completion.</t>
  </si>
  <si>
    <t>Net debt</t>
  </si>
  <si>
    <t>Source: Knights Group Holdings plc press release dated 02/05/2023; unaudited; includes revenue from debt recovery business ("accounting for just under 20% of company revenues")</t>
  </si>
  <si>
    <t>Source: Knights Group Holdings plc press release dated 02/05/2023; corporatised PBT margin excluding the debt recovery business</t>
  </si>
  <si>
    <t>Source: St James' Law Limited financial statements for the year ended 31/12/2022</t>
  </si>
  <si>
    <t>St James' Law Limited financial statements for the year ended 31/12/2022</t>
  </si>
  <si>
    <t>Knights Group Holdings plc news release dated 02/05/2023</t>
  </si>
  <si>
    <t>St James' Law Limited PSC02 notice dated 19/06/2023</t>
  </si>
  <si>
    <t>Debt payable within one year</t>
  </si>
  <si>
    <t>Debt payable over one year</t>
  </si>
  <si>
    <t>For the Year Ended 31/12/2022</t>
  </si>
  <si>
    <t>Year Ended 31/12/2021</t>
  </si>
  <si>
    <t>Year Ended 31/12/2022</t>
  </si>
  <si>
    <t>Source: St James' Law Limited financial statements for the year ended 31/12/2022; notes 6 and 7 Creditors</t>
  </si>
  <si>
    <t>Interest Rate as at 31/12/2021</t>
  </si>
  <si>
    <t>Interest Rate as at 29/12/2023</t>
  </si>
  <si>
    <t>Estimated Interest Expense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</si>
</sst>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0.0%"/>
    <numFmt numFmtId="167" formatCode="#,##0.0;[Red]\-#,##0.0"/>
    <numFmt numFmtId="168" formatCode="#,##0.00000;[Red]\-#,##0.00000"/>
    <numFmt numFmtId="169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7" fillId="0" borderId="0" xfId="0" applyFont="1" applyAlignment="1">
      <alignment vertical="top"/>
    </xf>
    <xf numFmtId="166" fontId="7" fillId="0" borderId="0" xfId="2" applyNumberFormat="1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0" borderId="2" xfId="1" applyNumberFormat="1" applyFont="1" applyBorder="1" applyAlignment="1">
      <alignment vertical="top"/>
    </xf>
    <xf numFmtId="0" fontId="8" fillId="0" borderId="0" xfId="0" applyFont="1" applyAlignment="1">
      <alignment vertical="top"/>
    </xf>
    <xf numFmtId="38" fontId="5" fillId="0" borderId="0" xfId="1" applyNumberFormat="1" applyFont="1" applyFill="1" applyAlignment="1">
      <alignment vertical="top"/>
    </xf>
    <xf numFmtId="166" fontId="5" fillId="0" borderId="0" xfId="2" applyNumberFormat="1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38" fontId="2" fillId="0" borderId="0" xfId="1" applyNumberFormat="1" applyFont="1" applyFill="1" applyAlignment="1">
      <alignment vertical="top"/>
    </xf>
    <xf numFmtId="169" fontId="0" fillId="0" borderId="0" xfId="0" applyNumberFormat="1"/>
    <xf numFmtId="166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6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0" fontId="5" fillId="0" borderId="0" xfId="0" applyFont="1" applyAlignment="1">
      <alignment vertical="top" wrapText="1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E5BDD-AB69-C949-8F7A-4FDD28C08B2F}">
  <sheetPr>
    <pageSetUpPr fitToPage="1"/>
  </sheetPr>
  <dimension ref="A1:I93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44943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1399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-B86</f>
        <v>-97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B12-B86</f>
        <v>1302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44681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2700</v>
      </c>
      <c r="C30" s="16" t="s">
        <v>18</v>
      </c>
    </row>
    <row r="31" spans="1:3" x14ac:dyDescent="0.2">
      <c r="A31" s="14" t="s">
        <v>19</v>
      </c>
      <c r="B31" s="26"/>
      <c r="C31" s="16"/>
    </row>
    <row r="32" spans="1:3" x14ac:dyDescent="0.2">
      <c r="A32" s="1" t="s">
        <v>20</v>
      </c>
      <c r="B32" s="26"/>
      <c r="C32" s="16"/>
    </row>
    <row r="33" spans="1:3" x14ac:dyDescent="0.2">
      <c r="A33" s="1"/>
      <c r="B33" s="26"/>
      <c r="C33" s="16"/>
    </row>
    <row r="34" spans="1:3" x14ac:dyDescent="0.2">
      <c r="A34" s="1" t="s">
        <v>21</v>
      </c>
      <c r="B34" s="26">
        <f>B30*B35</f>
        <v>135</v>
      </c>
      <c r="C34" s="11" t="s">
        <v>22</v>
      </c>
    </row>
    <row r="35" spans="1:3" ht="17" x14ac:dyDescent="0.2">
      <c r="A35" s="27" t="s">
        <v>23</v>
      </c>
      <c r="B35" s="28">
        <v>0.05</v>
      </c>
      <c r="C35" s="16" t="s">
        <v>24</v>
      </c>
    </row>
    <row r="36" spans="1:3" x14ac:dyDescent="0.2">
      <c r="A36" s="29"/>
      <c r="B36" s="26"/>
      <c r="C36" s="11"/>
    </row>
    <row r="37" spans="1:3" x14ac:dyDescent="0.2">
      <c r="A37" s="1" t="s">
        <v>25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26</v>
      </c>
      <c r="B39" s="26"/>
      <c r="C39" s="16"/>
    </row>
    <row r="40" spans="1:3" x14ac:dyDescent="0.2">
      <c r="A40" s="14" t="s">
        <v>27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28</v>
      </c>
      <c r="B42" s="26"/>
      <c r="C42" s="11"/>
    </row>
    <row r="43" spans="1:3" x14ac:dyDescent="0.2">
      <c r="A43" s="14" t="s">
        <v>29</v>
      </c>
      <c r="B43" s="26"/>
      <c r="C43" s="16"/>
    </row>
    <row r="44" spans="1:3" x14ac:dyDescent="0.2">
      <c r="A44" s="14" t="s">
        <v>30</v>
      </c>
      <c r="B44" s="26"/>
      <c r="C44" s="11"/>
    </row>
    <row r="45" spans="1:3" x14ac:dyDescent="0.2">
      <c r="A45" s="14" t="s">
        <v>31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32</v>
      </c>
      <c r="B47" s="26"/>
      <c r="C47" s="16"/>
    </row>
    <row r="48" spans="1:3" x14ac:dyDescent="0.2">
      <c r="A48" s="14" t="s">
        <v>33</v>
      </c>
      <c r="B48" s="26"/>
      <c r="C48" s="11"/>
    </row>
    <row r="49" spans="1:3" x14ac:dyDescent="0.2">
      <c r="A49" s="14" t="s">
        <v>34</v>
      </c>
      <c r="B49" s="26"/>
      <c r="C49" s="16"/>
    </row>
    <row r="50" spans="1:3" x14ac:dyDescent="0.2">
      <c r="A50" s="14" t="s">
        <v>35</v>
      </c>
      <c r="B50" s="26"/>
      <c r="C50" s="16"/>
    </row>
    <row r="51" spans="1:3" x14ac:dyDescent="0.2">
      <c r="A51" s="14"/>
      <c r="B51" s="26"/>
      <c r="C51" s="11"/>
    </row>
    <row r="52" spans="1:3" ht="17" x14ac:dyDescent="0.2">
      <c r="A52" s="14" t="s">
        <v>36</v>
      </c>
      <c r="B52" s="26">
        <v>7.6180000000000003</v>
      </c>
      <c r="C52" s="16" t="s">
        <v>37</v>
      </c>
    </row>
    <row r="53" spans="1:3" x14ac:dyDescent="0.2">
      <c r="A53" s="14"/>
      <c r="B53" s="26"/>
      <c r="C53" s="11"/>
    </row>
    <row r="54" spans="1:3" x14ac:dyDescent="0.2">
      <c r="A54" s="14" t="s">
        <v>38</v>
      </c>
      <c r="B54" s="26">
        <f>SUM(B39:B52)</f>
        <v>7.6180000000000003</v>
      </c>
      <c r="C54" s="11"/>
    </row>
    <row r="55" spans="1:3" x14ac:dyDescent="0.2">
      <c r="A55" s="30"/>
      <c r="B55" s="31"/>
      <c r="C55" s="32"/>
    </row>
    <row r="56" spans="1:3" x14ac:dyDescent="0.2">
      <c r="A56" s="33" t="s">
        <v>14</v>
      </c>
      <c r="B56" s="34">
        <f>B34+B54</f>
        <v>142.61799999999999</v>
      </c>
      <c r="C56" s="35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6" t="s">
        <v>39</v>
      </c>
      <c r="B59" s="37">
        <f>ROUND((B20/B30),1)</f>
        <v>0.5</v>
      </c>
      <c r="C59" s="10"/>
    </row>
    <row r="60" spans="1:3" x14ac:dyDescent="0.2">
      <c r="A60" s="36" t="s">
        <v>40</v>
      </c>
      <c r="B60" s="38" t="s">
        <v>41</v>
      </c>
      <c r="C60" s="10"/>
    </row>
    <row r="61" spans="1:3" x14ac:dyDescent="0.2">
      <c r="A61" s="36" t="s">
        <v>42</v>
      </c>
      <c r="B61" s="37">
        <f>ROUND((B20/B56),1)</f>
        <v>9.1</v>
      </c>
      <c r="C61" s="10"/>
    </row>
    <row r="64" spans="1:3" x14ac:dyDescent="0.2">
      <c r="A64" s="7" t="s">
        <v>43</v>
      </c>
      <c r="B64" s="8"/>
      <c r="C64" s="9"/>
    </row>
    <row r="65" spans="1:3" x14ac:dyDescent="0.2">
      <c r="C65" s="10"/>
    </row>
    <row r="66" spans="1:3" x14ac:dyDescent="0.2">
      <c r="A66" s="14" t="s">
        <v>44</v>
      </c>
    </row>
    <row r="67" spans="1:3" x14ac:dyDescent="0.2">
      <c r="A67" t="s">
        <v>45</v>
      </c>
    </row>
    <row r="68" spans="1:3" x14ac:dyDescent="0.2">
      <c r="A68" t="s">
        <v>46</v>
      </c>
    </row>
    <row r="69" spans="1:3" x14ac:dyDescent="0.2">
      <c r="A69" s="14" t="s">
        <v>47</v>
      </c>
    </row>
    <row r="70" spans="1:3" x14ac:dyDescent="0.2">
      <c r="A70" t="s">
        <v>48</v>
      </c>
      <c r="C70" s="11"/>
    </row>
    <row r="71" spans="1:3" x14ac:dyDescent="0.2">
      <c r="C71" s="11"/>
    </row>
    <row r="72" spans="1:3" x14ac:dyDescent="0.2">
      <c r="A72" s="39"/>
      <c r="B72" s="39"/>
      <c r="C72" s="9"/>
    </row>
    <row r="73" spans="1:3" x14ac:dyDescent="0.2">
      <c r="C73" s="40"/>
    </row>
    <row r="74" spans="1:3" x14ac:dyDescent="0.2">
      <c r="C74" s="40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1">
        <v>44974</v>
      </c>
    </row>
    <row r="80" spans="1:3" x14ac:dyDescent="0.2">
      <c r="A80" s="2" t="s">
        <v>16</v>
      </c>
      <c r="B80" s="5"/>
    </row>
    <row r="81" spans="1:9" x14ac:dyDescent="0.2">
      <c r="A81" s="42"/>
      <c r="B81" s="5"/>
    </row>
    <row r="83" spans="1:9" ht="17" x14ac:dyDescent="0.2">
      <c r="A83" s="14" t="s">
        <v>49</v>
      </c>
      <c r="B83" s="15">
        <v>515</v>
      </c>
      <c r="C83" s="16" t="s">
        <v>9</v>
      </c>
    </row>
    <row r="84" spans="1:9" ht="17" x14ac:dyDescent="0.2">
      <c r="A84" s="14" t="s">
        <v>50</v>
      </c>
      <c r="B84" s="15">
        <v>-221</v>
      </c>
      <c r="C84" s="16" t="s">
        <v>9</v>
      </c>
    </row>
    <row r="85" spans="1:9" ht="17" x14ac:dyDescent="0.2">
      <c r="A85" t="s">
        <v>51</v>
      </c>
      <c r="B85" s="31">
        <v>-197</v>
      </c>
      <c r="C85" s="16" t="s">
        <v>9</v>
      </c>
    </row>
    <row r="86" spans="1:9" x14ac:dyDescent="0.2">
      <c r="A86" s="2" t="s">
        <v>52</v>
      </c>
      <c r="B86" s="43">
        <f>SUM(B83:B85)</f>
        <v>97</v>
      </c>
    </row>
    <row r="89" spans="1:9" x14ac:dyDescent="0.2">
      <c r="A89" s="44" t="s">
        <v>53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cyjAT3SpIbeVP4SY3UYWCfFR1LW2UfQRew0VFH3G6+Y3JcJZO6Sl8Eoi5ks33g1RoexTCrO1z0ZYEIklAqJ4mw==" saltValue="IgpXMZuNGQ434C8cnkoplg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9E959-AAB8-9042-9C77-22F528B20A14}">
  <sheetPr>
    <pageSetUpPr fitToPage="1"/>
  </sheetPr>
  <dimension ref="A1:J11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3.33203125" customWidth="1"/>
    <col min="5" max="9" width="10.83203125" customWidth="1"/>
    <col min="10" max="10" width="80.6640625" customWidth="1"/>
  </cols>
  <sheetData>
    <row r="1" spans="1:3" x14ac:dyDescent="0.2">
      <c r="A1" s="1" t="s">
        <v>0</v>
      </c>
      <c r="B1" s="1" t="s">
        <v>54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45079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f>2395</f>
        <v>2395</v>
      </c>
      <c r="C12" s="16" t="s">
        <v>55</v>
      </c>
    </row>
    <row r="13" spans="1:3" x14ac:dyDescent="0.2">
      <c r="A13" s="14"/>
      <c r="B13" s="15"/>
      <c r="C13" s="16"/>
    </row>
    <row r="14" spans="1:3" ht="51" x14ac:dyDescent="0.2">
      <c r="A14" s="14" t="s">
        <v>56</v>
      </c>
      <c r="B14" s="45">
        <v>1020</v>
      </c>
      <c r="C14" s="16" t="s">
        <v>57</v>
      </c>
    </row>
    <row r="15" spans="1:3" x14ac:dyDescent="0.2">
      <c r="A15" s="14"/>
      <c r="B15" s="15"/>
      <c r="C15" s="16"/>
    </row>
    <row r="16" spans="1:3" x14ac:dyDescent="0.2">
      <c r="A16" s="1" t="s">
        <v>58</v>
      </c>
      <c r="B16" s="15">
        <f>SUM(B12:B14)</f>
        <v>3415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7" t="s">
        <v>10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52</v>
      </c>
      <c r="B21" s="15">
        <f>-B93</f>
        <v>-172</v>
      </c>
      <c r="C21" s="16" t="s">
        <v>59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13</v>
      </c>
      <c r="B24" s="19">
        <f>B16-B93</f>
        <v>3243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14</v>
      </c>
      <c r="B27" s="7"/>
      <c r="C27" s="21"/>
    </row>
    <row r="28" spans="1:3" x14ac:dyDescent="0.2">
      <c r="A28" s="2" t="s">
        <v>15</v>
      </c>
      <c r="B28" s="3"/>
      <c r="C28" s="22"/>
    </row>
    <row r="29" spans="1:3" x14ac:dyDescent="0.2">
      <c r="A29" s="12">
        <v>45016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16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17" x14ac:dyDescent="0.2">
      <c r="A34" s="14" t="s">
        <v>17</v>
      </c>
      <c r="B34" s="26">
        <v>3200</v>
      </c>
      <c r="C34" s="16" t="s">
        <v>60</v>
      </c>
    </row>
    <row r="35" spans="1:3" x14ac:dyDescent="0.2">
      <c r="A35" s="14" t="s">
        <v>19</v>
      </c>
      <c r="B35" s="26"/>
      <c r="C35" s="16"/>
    </row>
    <row r="36" spans="1:3" ht="17" x14ac:dyDescent="0.2">
      <c r="A36" s="46" t="s">
        <v>20</v>
      </c>
      <c r="B36" s="47">
        <f>B37+I111</f>
        <v>654.58544749999999</v>
      </c>
      <c r="C36" s="16" t="s">
        <v>61</v>
      </c>
    </row>
    <row r="37" spans="1:3" x14ac:dyDescent="0.2">
      <c r="A37" s="1" t="s">
        <v>21</v>
      </c>
      <c r="B37" s="26">
        <f>B34*B38</f>
        <v>640</v>
      </c>
      <c r="C37" s="16"/>
    </row>
    <row r="38" spans="1:3" ht="17" x14ac:dyDescent="0.2">
      <c r="A38" s="46" t="s">
        <v>23</v>
      </c>
      <c r="B38" s="48">
        <v>0.2</v>
      </c>
      <c r="C38" s="16" t="s">
        <v>62</v>
      </c>
    </row>
    <row r="39" spans="1:3" x14ac:dyDescent="0.2">
      <c r="A39" s="14"/>
      <c r="B39" s="26"/>
      <c r="C39" s="11"/>
    </row>
    <row r="40" spans="1:3" x14ac:dyDescent="0.2">
      <c r="A40" s="1" t="s">
        <v>25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26</v>
      </c>
      <c r="B42" s="26"/>
      <c r="C42" s="16"/>
    </row>
    <row r="43" spans="1:3" x14ac:dyDescent="0.2">
      <c r="A43" s="14" t="s">
        <v>27</v>
      </c>
      <c r="B43" s="26"/>
      <c r="C43" s="11"/>
    </row>
    <row r="44" spans="1:3" x14ac:dyDescent="0.2">
      <c r="A44" s="14"/>
      <c r="B44" s="26"/>
      <c r="C44" s="11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1"/>
    </row>
    <row r="48" spans="1:3" x14ac:dyDescent="0.2">
      <c r="A48" s="14" t="s">
        <v>31</v>
      </c>
      <c r="B48" s="26"/>
      <c r="C48" s="11"/>
    </row>
    <row r="49" spans="1:3" x14ac:dyDescent="0.2">
      <c r="A49" s="14"/>
      <c r="B49" s="26"/>
      <c r="C49" s="11"/>
    </row>
    <row r="50" spans="1:3" x14ac:dyDescent="0.2">
      <c r="A50" s="14" t="s">
        <v>32</v>
      </c>
      <c r="B50" s="26"/>
      <c r="C50" s="16"/>
    </row>
    <row r="51" spans="1:3" x14ac:dyDescent="0.2">
      <c r="A51" s="14" t="s">
        <v>33</v>
      </c>
      <c r="B51" s="26"/>
      <c r="C51" s="11"/>
    </row>
    <row r="52" spans="1:3" x14ac:dyDescent="0.2">
      <c r="A52" s="14" t="s">
        <v>34</v>
      </c>
      <c r="B52" s="26"/>
      <c r="C52" s="16"/>
    </row>
    <row r="53" spans="1:3" x14ac:dyDescent="0.2">
      <c r="A53" s="14" t="s">
        <v>35</v>
      </c>
      <c r="B53" s="26"/>
      <c r="C53" s="16"/>
    </row>
    <row r="54" spans="1:3" x14ac:dyDescent="0.2">
      <c r="A54" s="14"/>
      <c r="B54" s="26"/>
      <c r="C54" s="11"/>
    </row>
    <row r="55" spans="1:3" ht="17" x14ac:dyDescent="0.2">
      <c r="A55" s="14" t="s">
        <v>36</v>
      </c>
      <c r="B55" s="26">
        <v>24.673999999999999</v>
      </c>
      <c r="C55" s="16" t="s">
        <v>63</v>
      </c>
    </row>
    <row r="56" spans="1:3" x14ac:dyDescent="0.2">
      <c r="A56" s="14"/>
      <c r="B56" s="26"/>
      <c r="C56" s="16"/>
    </row>
    <row r="57" spans="1:3" ht="17" x14ac:dyDescent="0.2">
      <c r="A57" s="14" t="s">
        <v>64</v>
      </c>
      <c r="B57" s="26">
        <f>I111</f>
        <v>14.585447500000001</v>
      </c>
      <c r="C57" s="16" t="s">
        <v>65</v>
      </c>
    </row>
    <row r="58" spans="1:3" x14ac:dyDescent="0.2">
      <c r="A58" s="14"/>
      <c r="B58" s="26"/>
      <c r="C58" s="11"/>
    </row>
    <row r="59" spans="1:3" x14ac:dyDescent="0.2">
      <c r="A59" s="14" t="s">
        <v>38</v>
      </c>
      <c r="B59" s="26">
        <f>SUM(B42:B57)</f>
        <v>39.2594475</v>
      </c>
      <c r="C59" s="11"/>
    </row>
    <row r="60" spans="1:3" x14ac:dyDescent="0.2">
      <c r="A60" s="30"/>
      <c r="B60" s="31"/>
      <c r="C60" s="32"/>
    </row>
    <row r="61" spans="1:3" x14ac:dyDescent="0.2">
      <c r="A61" s="33" t="s">
        <v>14</v>
      </c>
      <c r="B61" s="34">
        <f>B37+B59</f>
        <v>679.25944749999996</v>
      </c>
      <c r="C61" s="35"/>
    </row>
    <row r="62" spans="1:3" x14ac:dyDescent="0.2">
      <c r="B62" s="10"/>
      <c r="C62" s="11"/>
    </row>
    <row r="63" spans="1:3" x14ac:dyDescent="0.2">
      <c r="B63" s="3"/>
      <c r="C63" s="10"/>
    </row>
    <row r="64" spans="1:3" x14ac:dyDescent="0.2">
      <c r="A64" s="36" t="s">
        <v>39</v>
      </c>
      <c r="B64" s="37">
        <f>ROUND((B24/B34),1)</f>
        <v>1</v>
      </c>
      <c r="C64" s="10"/>
    </row>
    <row r="65" spans="1:3" x14ac:dyDescent="0.2">
      <c r="A65" s="36" t="s">
        <v>40</v>
      </c>
      <c r="B65" s="37">
        <f>ROUND((B24/B36),1)</f>
        <v>5</v>
      </c>
      <c r="C65" s="10"/>
    </row>
    <row r="66" spans="1:3" x14ac:dyDescent="0.2">
      <c r="A66" s="36" t="s">
        <v>42</v>
      </c>
      <c r="B66" s="37">
        <f>ROUND((B24/B61),1)</f>
        <v>4.8</v>
      </c>
      <c r="C66" s="10"/>
    </row>
    <row r="69" spans="1:3" x14ac:dyDescent="0.2">
      <c r="A69" s="7" t="s">
        <v>43</v>
      </c>
      <c r="B69" s="8"/>
      <c r="C69" s="9"/>
    </row>
    <row r="70" spans="1:3" x14ac:dyDescent="0.2">
      <c r="C70" s="10"/>
    </row>
    <row r="71" spans="1:3" x14ac:dyDescent="0.2">
      <c r="A71" s="14" t="s">
        <v>66</v>
      </c>
    </row>
    <row r="72" spans="1:3" x14ac:dyDescent="0.2">
      <c r="A72" t="s">
        <v>67</v>
      </c>
    </row>
    <row r="73" spans="1:3" x14ac:dyDescent="0.2">
      <c r="A73" t="s">
        <v>68</v>
      </c>
    </row>
    <row r="74" spans="1:3" x14ac:dyDescent="0.2">
      <c r="A74" s="14" t="s">
        <v>69</v>
      </c>
    </row>
    <row r="75" spans="1:3" x14ac:dyDescent="0.2">
      <c r="A75" s="14" t="s">
        <v>70</v>
      </c>
    </row>
    <row r="76" spans="1:3" x14ac:dyDescent="0.2">
      <c r="A76" s="14" t="s">
        <v>71</v>
      </c>
    </row>
    <row r="77" spans="1:3" x14ac:dyDescent="0.2">
      <c r="A77" s="14" t="s">
        <v>72</v>
      </c>
    </row>
    <row r="78" spans="1:3" x14ac:dyDescent="0.2">
      <c r="C78" s="11"/>
    </row>
    <row r="79" spans="1:3" x14ac:dyDescent="0.2">
      <c r="A79" s="39"/>
      <c r="B79" s="39"/>
      <c r="C79" s="9"/>
    </row>
    <row r="80" spans="1:3" x14ac:dyDescent="0.2">
      <c r="C80" s="40"/>
    </row>
    <row r="81" spans="1:3" x14ac:dyDescent="0.2">
      <c r="C81" s="40"/>
    </row>
    <row r="82" spans="1:3" x14ac:dyDescent="0.2">
      <c r="B82" s="3" t="s">
        <v>3</v>
      </c>
    </row>
    <row r="83" spans="1:3" x14ac:dyDescent="0.2">
      <c r="B83" s="3"/>
    </row>
    <row r="84" spans="1:3" x14ac:dyDescent="0.2">
      <c r="B84" s="5" t="s">
        <v>5</v>
      </c>
    </row>
    <row r="85" spans="1:3" x14ac:dyDescent="0.2">
      <c r="B85" s="5"/>
    </row>
    <row r="86" spans="1:3" x14ac:dyDescent="0.2">
      <c r="B86" s="41">
        <v>45079</v>
      </c>
    </row>
    <row r="87" spans="1:3" x14ac:dyDescent="0.2">
      <c r="A87" s="2" t="s">
        <v>16</v>
      </c>
      <c r="B87" s="5"/>
    </row>
    <row r="88" spans="1:3" x14ac:dyDescent="0.2">
      <c r="A88" s="42"/>
      <c r="B88" s="5"/>
    </row>
    <row r="90" spans="1:3" ht="17" x14ac:dyDescent="0.2">
      <c r="A90" s="14" t="s">
        <v>49</v>
      </c>
      <c r="B90" s="15">
        <v>302</v>
      </c>
      <c r="C90" s="16" t="s">
        <v>55</v>
      </c>
    </row>
    <row r="91" spans="1:3" ht="34" x14ac:dyDescent="0.2">
      <c r="A91" s="14" t="s">
        <v>50</v>
      </c>
      <c r="B91" s="15">
        <v>-130</v>
      </c>
      <c r="C91" s="16" t="s">
        <v>73</v>
      </c>
    </row>
    <row r="92" spans="1:3" x14ac:dyDescent="0.2">
      <c r="A92" t="s">
        <v>51</v>
      </c>
      <c r="B92" s="31"/>
      <c r="C92" s="16"/>
    </row>
    <row r="93" spans="1:3" x14ac:dyDescent="0.2">
      <c r="A93" s="2" t="s">
        <v>52</v>
      </c>
      <c r="B93" s="43">
        <f>SUM(B90:B92)</f>
        <v>172</v>
      </c>
    </row>
    <row r="96" spans="1:3" x14ac:dyDescent="0.2">
      <c r="A96" s="44" t="s">
        <v>53</v>
      </c>
    </row>
    <row r="97" spans="2:10" x14ac:dyDescent="0.2">
      <c r="D97" s="2" t="str">
        <f>B1</f>
        <v>Baines Wilson LLP</v>
      </c>
    </row>
    <row r="98" spans="2:10" x14ac:dyDescent="0.2">
      <c r="D98" s="2" t="s">
        <v>110</v>
      </c>
    </row>
    <row r="99" spans="2:10" x14ac:dyDescent="0.2">
      <c r="D99" s="2" t="s">
        <v>74</v>
      </c>
    </row>
    <row r="100" spans="2:10" ht="48" x14ac:dyDescent="0.2">
      <c r="E100" s="49" t="s">
        <v>75</v>
      </c>
      <c r="F100" s="49" t="s">
        <v>76</v>
      </c>
      <c r="G100" s="49" t="s">
        <v>77</v>
      </c>
      <c r="H100" s="49" t="s">
        <v>78</v>
      </c>
      <c r="I100" s="49" t="s">
        <v>64</v>
      </c>
      <c r="J100" s="50"/>
    </row>
    <row r="101" spans="2:10" x14ac:dyDescent="0.2">
      <c r="E101" s="5" t="s">
        <v>79</v>
      </c>
      <c r="F101" s="5" t="s">
        <v>79</v>
      </c>
      <c r="G101" s="5" t="s">
        <v>79</v>
      </c>
      <c r="H101" s="5" t="s">
        <v>80</v>
      </c>
      <c r="I101" s="5" t="s">
        <v>79</v>
      </c>
    </row>
    <row r="102" spans="2:10" ht="34" x14ac:dyDescent="0.2">
      <c r="D102" s="14" t="s">
        <v>81</v>
      </c>
      <c r="E102" s="26">
        <f>188.371+125.562</f>
        <v>313.93299999999999</v>
      </c>
      <c r="F102" s="26">
        <f>40.548+94.302</f>
        <v>134.85000000000002</v>
      </c>
      <c r="G102" s="51">
        <f>(E102+F102)/2</f>
        <v>224.39150000000001</v>
      </c>
      <c r="H102" s="14"/>
      <c r="I102" s="14"/>
      <c r="J102" s="16" t="s">
        <v>82</v>
      </c>
    </row>
    <row r="103" spans="2:10" ht="34" x14ac:dyDescent="0.2">
      <c r="B103" s="52"/>
      <c r="D103" s="14" t="s">
        <v>83</v>
      </c>
      <c r="E103" s="14"/>
      <c r="F103" s="53"/>
      <c r="G103" s="53"/>
      <c r="H103" s="54">
        <v>0.75</v>
      </c>
      <c r="I103" s="14"/>
      <c r="J103" s="16" t="s">
        <v>84</v>
      </c>
    </row>
    <row r="104" spans="2:10" ht="34" x14ac:dyDescent="0.2">
      <c r="B104" s="52"/>
      <c r="D104" s="14" t="s">
        <v>85</v>
      </c>
      <c r="E104" s="53"/>
      <c r="F104" s="14"/>
      <c r="G104" s="53"/>
      <c r="H104" s="54">
        <v>4.25</v>
      </c>
      <c r="I104" s="14"/>
      <c r="J104" s="16" t="s">
        <v>84</v>
      </c>
    </row>
    <row r="105" spans="2:10" x14ac:dyDescent="0.2">
      <c r="D105" s="2" t="s">
        <v>86</v>
      </c>
      <c r="E105" s="55"/>
      <c r="F105" s="55"/>
      <c r="H105" s="56">
        <f>(H103+H104)/2</f>
        <v>2.5</v>
      </c>
      <c r="J105" s="14"/>
    </row>
    <row r="106" spans="2:10" x14ac:dyDescent="0.2">
      <c r="H106" s="57"/>
      <c r="J106" s="14"/>
    </row>
    <row r="107" spans="2:10" ht="34" x14ac:dyDescent="0.2">
      <c r="D107" s="14" t="s">
        <v>87</v>
      </c>
      <c r="E107" s="14"/>
      <c r="F107" s="14"/>
      <c r="G107" s="14"/>
      <c r="H107" s="58">
        <v>4</v>
      </c>
      <c r="I107" s="14"/>
      <c r="J107" s="16" t="s">
        <v>88</v>
      </c>
    </row>
    <row r="108" spans="2:10" x14ac:dyDescent="0.2">
      <c r="H108" s="57"/>
    </row>
    <row r="109" spans="2:10" x14ac:dyDescent="0.2">
      <c r="D109" s="2" t="s">
        <v>89</v>
      </c>
      <c r="E109" s="2"/>
      <c r="F109" s="2"/>
      <c r="G109" s="2"/>
      <c r="H109" s="56">
        <f>SUM(H105:H107)</f>
        <v>6.5</v>
      </c>
    </row>
    <row r="111" spans="2:10" x14ac:dyDescent="0.2">
      <c r="D111" s="18" t="s">
        <v>64</v>
      </c>
      <c r="E111" s="18"/>
      <c r="F111" s="18"/>
      <c r="G111" s="18"/>
      <c r="H111" s="18"/>
      <c r="I111" s="34">
        <f>(G102*H109)/100</f>
        <v>14.585447500000001</v>
      </c>
    </row>
    <row r="114" spans="4:4" x14ac:dyDescent="0.2">
      <c r="D114" s="44" t="s">
        <v>53</v>
      </c>
    </row>
  </sheetData>
  <sheetProtection algorithmName="SHA-512" hashValue="tCvvBZo4juzQh3b6BjNfqAgo6M9zpkw6JZR8yMg8bY0YemK5RxNONoWUmxzbwK7CYyYeSHGZ8dw/y63YCMTM1w==" saltValue="4mXWsSDymcqLfmRt8UBNaw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9D28F-972B-0F4F-B1CA-89623222E857}">
  <sheetPr>
    <pageSetUpPr fitToPage="1"/>
  </sheetPr>
  <dimension ref="A1:J11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1.6640625" customWidth="1"/>
    <col min="5" max="9" width="10.83203125" customWidth="1"/>
    <col min="10" max="10" width="80.6640625" customWidth="1"/>
  </cols>
  <sheetData>
    <row r="1" spans="1:3" x14ac:dyDescent="0.2">
      <c r="A1" s="1" t="s">
        <v>0</v>
      </c>
      <c r="B1" s="1" t="s">
        <v>90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67</v>
      </c>
      <c r="C12" s="16" t="s">
        <v>91</v>
      </c>
    </row>
    <row r="13" spans="1:3" x14ac:dyDescent="0.2">
      <c r="A13" s="14"/>
      <c r="B13" s="15"/>
      <c r="C13" s="16"/>
    </row>
    <row r="14" spans="1:3" ht="34" x14ac:dyDescent="0.2">
      <c r="A14" s="14" t="s">
        <v>92</v>
      </c>
      <c r="B14" s="15">
        <v>123</v>
      </c>
      <c r="C14" s="16" t="s">
        <v>93</v>
      </c>
    </row>
    <row r="15" spans="1:3" x14ac:dyDescent="0.2">
      <c r="A15" s="14"/>
      <c r="B15" s="15"/>
      <c r="C15" s="16"/>
    </row>
    <row r="16" spans="1:3" ht="51" x14ac:dyDescent="0.2">
      <c r="A16" s="14" t="s">
        <v>56</v>
      </c>
      <c r="B16" s="45">
        <v>380</v>
      </c>
      <c r="C16" s="16" t="s">
        <v>94</v>
      </c>
    </row>
    <row r="17" spans="1:3" x14ac:dyDescent="0.2">
      <c r="A17" s="14"/>
      <c r="B17" s="15"/>
      <c r="C17" s="16"/>
    </row>
    <row r="18" spans="1:3" x14ac:dyDescent="0.2">
      <c r="A18" s="1" t="s">
        <v>58</v>
      </c>
      <c r="B18" s="15">
        <f>SUM(B12:B16)</f>
        <v>570</v>
      </c>
      <c r="C18" s="16"/>
    </row>
    <row r="19" spans="1:3" x14ac:dyDescent="0.2">
      <c r="A19" s="1"/>
      <c r="B19" s="15"/>
      <c r="C19" s="16"/>
    </row>
    <row r="20" spans="1:3" x14ac:dyDescent="0.2">
      <c r="A20" s="1"/>
      <c r="B20" s="15"/>
      <c r="C20" s="16"/>
    </row>
    <row r="21" spans="1:3" x14ac:dyDescent="0.2">
      <c r="A21" s="17" t="s">
        <v>10</v>
      </c>
      <c r="B21" s="15"/>
      <c r="C21" s="16"/>
    </row>
    <row r="22" spans="1:3" x14ac:dyDescent="0.2">
      <c r="A22" s="14"/>
      <c r="B22" s="15"/>
      <c r="C22" s="16"/>
    </row>
    <row r="23" spans="1:3" ht="17" x14ac:dyDescent="0.2">
      <c r="A23" s="14" t="s">
        <v>95</v>
      </c>
      <c r="B23" s="15">
        <f>-B97</f>
        <v>898</v>
      </c>
      <c r="C23" s="16" t="s">
        <v>91</v>
      </c>
    </row>
    <row r="24" spans="1:3" x14ac:dyDescent="0.2">
      <c r="A24" s="14"/>
      <c r="B24" s="15"/>
      <c r="C24" s="16"/>
    </row>
    <row r="25" spans="1:3" x14ac:dyDescent="0.2">
      <c r="A25" s="4"/>
      <c r="B25" s="10"/>
    </row>
    <row r="26" spans="1:3" x14ac:dyDescent="0.2">
      <c r="A26" s="18" t="s">
        <v>13</v>
      </c>
      <c r="B26" s="19">
        <f>B18-B97</f>
        <v>1468</v>
      </c>
      <c r="C26" s="20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14</v>
      </c>
      <c r="B29" s="7"/>
      <c r="C29" s="21"/>
    </row>
    <row r="30" spans="1:3" x14ac:dyDescent="0.2">
      <c r="A30" s="2" t="s">
        <v>15</v>
      </c>
      <c r="B30" s="3"/>
      <c r="C30" s="22"/>
    </row>
    <row r="31" spans="1:3" x14ac:dyDescent="0.2">
      <c r="A31" s="12">
        <v>44926</v>
      </c>
      <c r="B31" s="23"/>
      <c r="C31" s="23"/>
    </row>
    <row r="32" spans="1:3" x14ac:dyDescent="0.2">
      <c r="A32" s="13"/>
      <c r="B32" s="24"/>
      <c r="C32" s="23"/>
    </row>
    <row r="33" spans="1:3" x14ac:dyDescent="0.2">
      <c r="A33" s="2" t="s">
        <v>16</v>
      </c>
      <c r="B33" s="23"/>
      <c r="C33" s="23"/>
    </row>
    <row r="34" spans="1:3" x14ac:dyDescent="0.2">
      <c r="A34" s="25"/>
      <c r="B34" s="23"/>
      <c r="C34" s="25"/>
    </row>
    <row r="35" spans="1:3" x14ac:dyDescent="0.2">
      <c r="A35" s="13"/>
      <c r="B35" s="23"/>
      <c r="C35" s="23"/>
    </row>
    <row r="36" spans="1:3" ht="34" x14ac:dyDescent="0.2">
      <c r="A36" s="14" t="s">
        <v>17</v>
      </c>
      <c r="B36" s="26">
        <v>2400</v>
      </c>
      <c r="C36" s="16" t="s">
        <v>96</v>
      </c>
    </row>
    <row r="37" spans="1:3" x14ac:dyDescent="0.2">
      <c r="A37" s="14" t="s">
        <v>19</v>
      </c>
      <c r="B37" s="26"/>
      <c r="C37" s="16"/>
    </row>
    <row r="38" spans="1:3" x14ac:dyDescent="0.2">
      <c r="A38" s="46" t="s">
        <v>20</v>
      </c>
      <c r="B38" s="47">
        <f>B39+I115</f>
        <v>122.65718649999999</v>
      </c>
      <c r="C38" s="59" t="s">
        <v>61</v>
      </c>
    </row>
    <row r="39" spans="1:3" x14ac:dyDescent="0.2">
      <c r="A39" s="1" t="s">
        <v>21</v>
      </c>
      <c r="B39" s="26">
        <f>B36*B40</f>
        <v>120</v>
      </c>
      <c r="C39" s="16"/>
    </row>
    <row r="40" spans="1:3" ht="34" x14ac:dyDescent="0.2">
      <c r="A40" s="46" t="s">
        <v>23</v>
      </c>
      <c r="B40" s="48">
        <v>0.05</v>
      </c>
      <c r="C40" s="16" t="s">
        <v>97</v>
      </c>
    </row>
    <row r="41" spans="1:3" x14ac:dyDescent="0.2">
      <c r="A41" s="14"/>
      <c r="B41" s="26"/>
      <c r="C41" s="11"/>
    </row>
    <row r="42" spans="1:3" x14ac:dyDescent="0.2">
      <c r="A42" s="1" t="s">
        <v>25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26</v>
      </c>
      <c r="B44" s="26"/>
      <c r="C44" s="16"/>
    </row>
    <row r="45" spans="1:3" x14ac:dyDescent="0.2">
      <c r="A45" s="14" t="s">
        <v>27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28</v>
      </c>
      <c r="B47" s="26"/>
      <c r="C47" s="11"/>
    </row>
    <row r="48" spans="1:3" x14ac:dyDescent="0.2">
      <c r="A48" s="14" t="s">
        <v>29</v>
      </c>
      <c r="B48" s="26"/>
      <c r="C48" s="16"/>
    </row>
    <row r="49" spans="1:3" x14ac:dyDescent="0.2">
      <c r="A49" s="14" t="s">
        <v>30</v>
      </c>
      <c r="B49" s="26"/>
      <c r="C49" s="11"/>
    </row>
    <row r="50" spans="1:3" x14ac:dyDescent="0.2">
      <c r="A50" s="14" t="s">
        <v>31</v>
      </c>
      <c r="B50" s="26"/>
      <c r="C50" s="11"/>
    </row>
    <row r="51" spans="1:3" x14ac:dyDescent="0.2">
      <c r="A51" s="14"/>
      <c r="B51" s="26"/>
      <c r="C51" s="11"/>
    </row>
    <row r="52" spans="1:3" x14ac:dyDescent="0.2">
      <c r="A52" s="14" t="s">
        <v>32</v>
      </c>
      <c r="B52" s="26"/>
      <c r="C52" s="16"/>
    </row>
    <row r="53" spans="1:3" x14ac:dyDescent="0.2">
      <c r="A53" s="14" t="s">
        <v>33</v>
      </c>
      <c r="B53" s="26"/>
      <c r="C53" s="11"/>
    </row>
    <row r="54" spans="1:3" x14ac:dyDescent="0.2">
      <c r="A54" s="14" t="s">
        <v>34</v>
      </c>
      <c r="B54" s="26"/>
      <c r="C54" s="16"/>
    </row>
    <row r="55" spans="1:3" x14ac:dyDescent="0.2">
      <c r="A55" s="14" t="s">
        <v>35</v>
      </c>
      <c r="B55" s="26"/>
      <c r="C55" s="16"/>
    </row>
    <row r="56" spans="1:3" x14ac:dyDescent="0.2">
      <c r="A56" s="14"/>
      <c r="B56" s="26"/>
      <c r="C56" s="11"/>
    </row>
    <row r="57" spans="1:3" ht="17" x14ac:dyDescent="0.2">
      <c r="A57" s="14" t="s">
        <v>36</v>
      </c>
      <c r="B57" s="26">
        <v>13.329000000000001</v>
      </c>
      <c r="C57" s="16" t="s">
        <v>98</v>
      </c>
    </row>
    <row r="58" spans="1:3" x14ac:dyDescent="0.2">
      <c r="A58" s="14"/>
      <c r="B58" s="26"/>
      <c r="C58" s="16"/>
    </row>
    <row r="59" spans="1:3" ht="17" x14ac:dyDescent="0.2">
      <c r="A59" s="14" t="s">
        <v>64</v>
      </c>
      <c r="B59" s="26">
        <f>I115</f>
        <v>2.6571865000000003</v>
      </c>
      <c r="C59" s="16" t="s">
        <v>65</v>
      </c>
    </row>
    <row r="60" spans="1:3" x14ac:dyDescent="0.2">
      <c r="A60" s="14"/>
      <c r="B60" s="26"/>
      <c r="C60" s="16"/>
    </row>
    <row r="61" spans="1:3" x14ac:dyDescent="0.2">
      <c r="A61" s="14"/>
      <c r="B61" s="26"/>
      <c r="C61" s="11"/>
    </row>
    <row r="62" spans="1:3" x14ac:dyDescent="0.2">
      <c r="A62" s="14" t="s">
        <v>38</v>
      </c>
      <c r="B62" s="26">
        <f>SUM(B44:B59)</f>
        <v>15.986186500000001</v>
      </c>
      <c r="C62" s="11"/>
    </row>
    <row r="63" spans="1:3" x14ac:dyDescent="0.2">
      <c r="A63" s="30"/>
      <c r="B63" s="31"/>
      <c r="C63" s="32"/>
    </row>
    <row r="64" spans="1:3" x14ac:dyDescent="0.2">
      <c r="A64" s="33" t="s">
        <v>14</v>
      </c>
      <c r="B64" s="34">
        <f>B39+B62</f>
        <v>135.9861865</v>
      </c>
      <c r="C64" s="35"/>
    </row>
    <row r="65" spans="1:3" x14ac:dyDescent="0.2">
      <c r="B65" s="10"/>
      <c r="C65" s="11"/>
    </row>
    <row r="66" spans="1:3" x14ac:dyDescent="0.2">
      <c r="B66" s="3"/>
      <c r="C66" s="10"/>
    </row>
    <row r="67" spans="1:3" x14ac:dyDescent="0.2">
      <c r="A67" s="36" t="s">
        <v>39</v>
      </c>
      <c r="B67" s="37">
        <f>ROUND((B26/B36),1)</f>
        <v>0.6</v>
      </c>
      <c r="C67" s="10"/>
    </row>
    <row r="68" spans="1:3" x14ac:dyDescent="0.2">
      <c r="A68" s="36" t="s">
        <v>40</v>
      </c>
      <c r="B68" s="37">
        <f>ROUND((B26/B38),1)</f>
        <v>12</v>
      </c>
      <c r="C68" s="10"/>
    </row>
    <row r="69" spans="1:3" x14ac:dyDescent="0.2">
      <c r="A69" s="36" t="s">
        <v>42</v>
      </c>
      <c r="B69" s="37">
        <f>ROUND((B26/B64),1)</f>
        <v>10.8</v>
      </c>
      <c r="C69" s="10"/>
    </row>
    <row r="72" spans="1:3" x14ac:dyDescent="0.2">
      <c r="A72" s="7" t="s">
        <v>43</v>
      </c>
      <c r="B72" s="8"/>
      <c r="C72" s="9"/>
    </row>
    <row r="73" spans="1:3" x14ac:dyDescent="0.2">
      <c r="C73" s="10"/>
    </row>
    <row r="74" spans="1:3" x14ac:dyDescent="0.2">
      <c r="A74" s="14" t="s">
        <v>99</v>
      </c>
    </row>
    <row r="75" spans="1:3" x14ac:dyDescent="0.2">
      <c r="A75" t="s">
        <v>67</v>
      </c>
    </row>
    <row r="76" spans="1:3" x14ac:dyDescent="0.2">
      <c r="A76" t="s">
        <v>100</v>
      </c>
    </row>
    <row r="77" spans="1:3" x14ac:dyDescent="0.2">
      <c r="A77" s="14" t="s">
        <v>101</v>
      </c>
    </row>
    <row r="78" spans="1:3" x14ac:dyDescent="0.2">
      <c r="A78" s="14" t="s">
        <v>70</v>
      </c>
    </row>
    <row r="79" spans="1:3" x14ac:dyDescent="0.2">
      <c r="A79" s="14" t="s">
        <v>71</v>
      </c>
    </row>
    <row r="80" spans="1:3" x14ac:dyDescent="0.2">
      <c r="A80" s="14" t="s">
        <v>72</v>
      </c>
    </row>
    <row r="81" spans="1:3" x14ac:dyDescent="0.2">
      <c r="C81" s="11"/>
    </row>
    <row r="82" spans="1:3" x14ac:dyDescent="0.2">
      <c r="A82" s="39"/>
      <c r="B82" s="39"/>
      <c r="C82" s="9"/>
    </row>
    <row r="83" spans="1:3" x14ac:dyDescent="0.2">
      <c r="C83" s="40"/>
    </row>
    <row r="84" spans="1:3" x14ac:dyDescent="0.2">
      <c r="C84" s="40"/>
    </row>
    <row r="85" spans="1:3" x14ac:dyDescent="0.2">
      <c r="B85" s="3" t="s">
        <v>3</v>
      </c>
    </row>
    <row r="86" spans="1:3" x14ac:dyDescent="0.2">
      <c r="B86" s="3"/>
    </row>
    <row r="87" spans="1:3" x14ac:dyDescent="0.2">
      <c r="B87" s="5" t="s">
        <v>5</v>
      </c>
    </row>
    <row r="88" spans="1:3" x14ac:dyDescent="0.2">
      <c r="B88" s="5"/>
    </row>
    <row r="89" spans="1:3" x14ac:dyDescent="0.2">
      <c r="B89" s="41">
        <v>45093</v>
      </c>
    </row>
    <row r="90" spans="1:3" x14ac:dyDescent="0.2">
      <c r="A90" s="2" t="s">
        <v>16</v>
      </c>
      <c r="B90" s="5"/>
    </row>
    <row r="91" spans="1:3" x14ac:dyDescent="0.2">
      <c r="A91" s="42"/>
      <c r="B91" s="5"/>
    </row>
    <row r="93" spans="1:3" ht="17" x14ac:dyDescent="0.2">
      <c r="A93" s="14" t="s">
        <v>49</v>
      </c>
      <c r="B93" s="15">
        <v>272</v>
      </c>
      <c r="C93" s="16" t="s">
        <v>91</v>
      </c>
    </row>
    <row r="94" spans="1:3" ht="17" x14ac:dyDescent="0.2">
      <c r="A94" s="14" t="s">
        <v>102</v>
      </c>
      <c r="B94" s="15">
        <v>-532</v>
      </c>
      <c r="C94" s="16" t="s">
        <v>91</v>
      </c>
    </row>
    <row r="95" spans="1:3" ht="17" x14ac:dyDescent="0.2">
      <c r="A95" s="14" t="s">
        <v>103</v>
      </c>
      <c r="B95" s="15">
        <v>-638</v>
      </c>
      <c r="C95" s="16" t="s">
        <v>91</v>
      </c>
    </row>
    <row r="96" spans="1:3" x14ac:dyDescent="0.2">
      <c r="A96" t="s">
        <v>51</v>
      </c>
      <c r="B96" s="31"/>
      <c r="C96" s="16"/>
    </row>
    <row r="97" spans="1:10" x14ac:dyDescent="0.2">
      <c r="A97" s="2" t="s">
        <v>95</v>
      </c>
      <c r="B97" s="43">
        <f>SUM(B93:B96)</f>
        <v>-898</v>
      </c>
    </row>
    <row r="100" spans="1:10" x14ac:dyDescent="0.2">
      <c r="A100" s="44" t="s">
        <v>53</v>
      </c>
    </row>
    <row r="101" spans="1:10" x14ac:dyDescent="0.2">
      <c r="D101" s="2" t="str">
        <f>B1</f>
        <v>St James' Law Limited</v>
      </c>
    </row>
    <row r="102" spans="1:10" x14ac:dyDescent="0.2">
      <c r="D102" s="2" t="s">
        <v>110</v>
      </c>
    </row>
    <row r="103" spans="1:10" x14ac:dyDescent="0.2">
      <c r="D103" s="2" t="s">
        <v>104</v>
      </c>
    </row>
    <row r="104" spans="1:10" ht="48" x14ac:dyDescent="0.2">
      <c r="E104" s="49" t="s">
        <v>105</v>
      </c>
      <c r="F104" s="49" t="s">
        <v>106</v>
      </c>
      <c r="G104" s="49" t="s">
        <v>77</v>
      </c>
      <c r="H104" s="49" t="s">
        <v>78</v>
      </c>
      <c r="I104" s="49" t="s">
        <v>64</v>
      </c>
      <c r="J104" s="50"/>
    </row>
    <row r="105" spans="1:10" x14ac:dyDescent="0.2">
      <c r="E105" s="5" t="s">
        <v>79</v>
      </c>
      <c r="F105" s="5" t="s">
        <v>79</v>
      </c>
      <c r="G105" s="5" t="s">
        <v>79</v>
      </c>
      <c r="H105" s="5" t="s">
        <v>80</v>
      </c>
      <c r="I105" s="5" t="s">
        <v>79</v>
      </c>
    </row>
    <row r="106" spans="1:10" ht="34" x14ac:dyDescent="0.2">
      <c r="D106" s="14" t="s">
        <v>81</v>
      </c>
      <c r="E106" s="26">
        <f>34.837+9.646</f>
        <v>44.483000000000004</v>
      </c>
      <c r="F106" s="26">
        <f>9.89+24.946</f>
        <v>34.835999999999999</v>
      </c>
      <c r="G106" s="51">
        <f>(E106+F106)/2</f>
        <v>39.659500000000001</v>
      </c>
      <c r="H106" s="14"/>
      <c r="I106" s="14"/>
      <c r="J106" s="16" t="s">
        <v>107</v>
      </c>
    </row>
    <row r="107" spans="1:10" ht="34" x14ac:dyDescent="0.2">
      <c r="B107" s="52"/>
      <c r="D107" s="14" t="s">
        <v>108</v>
      </c>
      <c r="E107" s="14"/>
      <c r="F107" s="53"/>
      <c r="G107" s="53"/>
      <c r="H107" s="54">
        <v>0.25</v>
      </c>
      <c r="I107" s="14"/>
      <c r="J107" s="16" t="s">
        <v>84</v>
      </c>
    </row>
    <row r="108" spans="1:10" ht="34" x14ac:dyDescent="0.2">
      <c r="B108" s="52"/>
      <c r="D108" s="14" t="s">
        <v>109</v>
      </c>
      <c r="E108" s="53"/>
      <c r="F108" s="14"/>
      <c r="G108" s="53"/>
      <c r="H108" s="54">
        <v>5.15</v>
      </c>
      <c r="I108" s="14"/>
      <c r="J108" s="16" t="s">
        <v>84</v>
      </c>
    </row>
    <row r="109" spans="1:10" x14ac:dyDescent="0.2">
      <c r="D109" s="2" t="s">
        <v>86</v>
      </c>
      <c r="E109" s="55"/>
      <c r="F109" s="55"/>
      <c r="H109" s="56">
        <f>(H107+H108)/2</f>
        <v>2.7</v>
      </c>
      <c r="J109" s="14"/>
    </row>
    <row r="110" spans="1:10" x14ac:dyDescent="0.2">
      <c r="H110" s="57"/>
      <c r="J110" s="14"/>
    </row>
    <row r="111" spans="1:10" ht="34" x14ac:dyDescent="0.2">
      <c r="D111" s="14" t="s">
        <v>87</v>
      </c>
      <c r="E111" s="14"/>
      <c r="F111" s="14"/>
      <c r="G111" s="14"/>
      <c r="H111" s="58">
        <v>4</v>
      </c>
      <c r="I111" s="14"/>
      <c r="J111" s="16" t="s">
        <v>88</v>
      </c>
    </row>
    <row r="112" spans="1:10" x14ac:dyDescent="0.2">
      <c r="H112" s="57"/>
    </row>
    <row r="113" spans="4:9" x14ac:dyDescent="0.2">
      <c r="D113" s="2" t="s">
        <v>89</v>
      </c>
      <c r="E113" s="2"/>
      <c r="F113" s="2"/>
      <c r="G113" s="2"/>
      <c r="H113" s="56">
        <f>SUM(H109:H111)</f>
        <v>6.7</v>
      </c>
    </row>
    <row r="115" spans="4:9" x14ac:dyDescent="0.2">
      <c r="D115" s="18" t="s">
        <v>64</v>
      </c>
      <c r="E115" s="18"/>
      <c r="F115" s="18"/>
      <c r="G115" s="18"/>
      <c r="H115" s="18"/>
      <c r="I115" s="34">
        <f>(G106*H113)/100</f>
        <v>2.6571865000000003</v>
      </c>
    </row>
    <row r="118" spans="4:9" x14ac:dyDescent="0.2">
      <c r="D118" s="44" t="s">
        <v>53</v>
      </c>
    </row>
  </sheetData>
  <sheetProtection algorithmName="SHA-512" hashValue="hw1ILbGiGM4S+GTKlzNr6Jr9Whl/8GCxSvmfxOhgk6yKAmXJf0LfPjb8L+5Z+KY9pV8JryRE7WLrKNV+RswRoA==" saltValue="kWCqdvPZaHbtg+On2rdwlQ==" spinCount="100000" sheet="1" objects="1" scenarios="1"/>
  <pageMargins left="0.7" right="0.7" top="0.75" bottom="0.75" header="0.3" footer="0.3"/>
  <pageSetup paperSize="9" scale="27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Meade King 170123</vt:lpstr>
      <vt:lpstr>Baines Wilson 020623</vt:lpstr>
      <vt:lpstr>St James' Law 160623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2024-05-10T19:58:26Z</dcterms:created>
  <dcterms:modified xsi:type="dcterms:W3CDTF">2024-05-10T20:06:00Z</dcterms:modified>
</cp:coreProperties>
</file>