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4 Publication/BVB Insights 2024 with Supporting Calculations/Consumer Discretionary/"/>
    </mc:Choice>
  </mc:AlternateContent>
  <xr:revisionPtr revIDLastSave="0" documentId="13_ncr:1_{CAE26402-73F6-274E-A9DF-8B3972E2ACA5}" xr6:coauthVersionLast="47" xr6:coauthVersionMax="47" xr10:uidLastSave="{00000000-0000-0000-0000-000000000000}"/>
  <workbookProtection workbookAlgorithmName="SHA-512" workbookHashValue="Pf/809Vr+5t1KtfexlAi2CSd9JB92ySWAZo/aGVlsJhAzIVuQEHoe6gNvC1UqoIx1ztDXeZEDJqCQJCgdTFRbw==" workbookSaltValue="toKjaftZq2cvr0QqWNCvnw==" workbookSpinCount="100000" lockStructure="1"/>
  <bookViews>
    <workbookView xWindow="780" yWindow="1000" windowWidth="27640" windowHeight="15760" xr2:uid="{960B9155-FAC2-1D48-8E65-53DFC8684FCD}"/>
  </bookViews>
  <sheets>
    <sheet name="Luxury Travel 070223" sheetId="1" r:id="rId1"/>
    <sheet name="White Arches Caravans 120523" sheetId="2" r:id="rId2"/>
    <sheet name="Smith Global 020623" sheetId="3" r:id="rId3"/>
    <sheet name="DC Bars 090623" sheetId="4" r:id="rId4"/>
    <sheet name="Snowfox 190923" sheetId="5" r:id="rId5"/>
    <sheet name="Capita Travel &amp; Events 141123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7" i="6" l="1"/>
  <c r="D53" i="6"/>
  <c r="D55" i="6" s="1"/>
  <c r="C51" i="6"/>
  <c r="C53" i="6" s="1"/>
  <c r="C55" i="6" s="1"/>
  <c r="B51" i="6"/>
  <c r="B49" i="6"/>
  <c r="B42" i="6"/>
  <c r="B34" i="6"/>
  <c r="B32" i="6"/>
  <c r="B20" i="6"/>
  <c r="B53" i="6" l="1"/>
  <c r="B55" i="6" s="1"/>
  <c r="B60" i="6" s="1"/>
  <c r="B58" i="6"/>
  <c r="B59" i="6"/>
  <c r="B93" i="5" l="1"/>
  <c r="B55" i="5"/>
  <c r="B14" i="5"/>
  <c r="B22" i="5" s="1"/>
  <c r="B63" i="5" l="1"/>
  <c r="B65" i="5" s="1"/>
  <c r="B70" i="5" s="1"/>
  <c r="B69" i="5"/>
  <c r="B68" i="5"/>
  <c r="B85" i="4" l="1"/>
  <c r="B55" i="4"/>
  <c r="B16" i="4"/>
  <c r="B24" i="4" s="1"/>
  <c r="B60" i="4" l="1"/>
  <c r="C85" i="3" l="1"/>
  <c r="C20" i="3" s="1"/>
  <c r="A80" i="3"/>
  <c r="B82" i="3" s="1"/>
  <c r="B85" i="3" s="1"/>
  <c r="B20" i="3" s="1"/>
  <c r="B54" i="3"/>
  <c r="B56" i="3" s="1"/>
  <c r="B15" i="3"/>
  <c r="B23" i="3" l="1"/>
  <c r="B59" i="3" s="1"/>
  <c r="B60" i="3" l="1"/>
  <c r="B61" i="3"/>
  <c r="B90" i="2"/>
  <c r="B55" i="2"/>
  <c r="B59" i="2" s="1"/>
  <c r="B61" i="2" s="1"/>
  <c r="B23" i="2"/>
  <c r="B18" i="2"/>
  <c r="B26" i="2" s="1"/>
  <c r="B66" i="2" s="1"/>
  <c r="B64" i="2" l="1"/>
  <c r="B65" i="2"/>
  <c r="C84" i="1" l="1"/>
  <c r="C87" i="1" s="1"/>
  <c r="A82" i="1"/>
  <c r="B85" i="1" s="1"/>
  <c r="B50" i="1"/>
  <c r="B54" i="1" s="1"/>
  <c r="B56" i="1" s="1"/>
  <c r="B15" i="1"/>
  <c r="B84" i="1" l="1"/>
  <c r="B87" i="1" s="1"/>
  <c r="B20" i="1" s="1"/>
  <c r="B23" i="1" l="1"/>
  <c r="B59" i="1" l="1"/>
  <c r="B61" i="1"/>
  <c r="B60" i="1"/>
</calcChain>
</file>

<file path=xl/sharedStrings.xml><?xml version="1.0" encoding="utf-8"?>
<sst xmlns="http://schemas.openxmlformats.org/spreadsheetml/2006/main" count="389" uniqueCount="121">
  <si>
    <t>Target Company</t>
  </si>
  <si>
    <t>Luxury Travel Holdings Limited (Scott Dunn)</t>
  </si>
  <si>
    <t>Currency</t>
  </si>
  <si>
    <t>GBP</t>
  </si>
  <si>
    <t>AUD</t>
  </si>
  <si>
    <t>Display</t>
  </si>
  <si>
    <t>000s</t>
  </si>
  <si>
    <t>Enterprise Value</t>
  </si>
  <si>
    <t>Date Completed:</t>
  </si>
  <si>
    <t>AUD/GBP Exchange Rate:</t>
  </si>
  <si>
    <t>Source: www.oanda.com - as at 07/02/2023</t>
  </si>
  <si>
    <t>Cash consideration (GBP)</t>
  </si>
  <si>
    <t>Source: Flight Centre Travel Group Limited Annual report 2023; note A6 Business combinations</t>
  </si>
  <si>
    <t>Adjustments:</t>
  </si>
  <si>
    <t>Net cash acquired</t>
  </si>
  <si>
    <t>Source: Flight Centre Travel Group Limited Annual report 2023; note A6 Business combinations; see below</t>
  </si>
  <si>
    <t>EV</t>
  </si>
  <si>
    <t>Normalised EBITDA</t>
  </si>
  <si>
    <t>Reporting Date:</t>
  </si>
  <si>
    <t>USD/GBP Exchange Rate:</t>
  </si>
  <si>
    <t>Revenue</t>
  </si>
  <si>
    <t>Source: Luxury Travel Holdings Limited consolidated financial statements for the year ended 31/10/2022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</si>
  <si>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</si>
  <si>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</si>
  <si>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</si>
  <si>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</si>
  <si>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</si>
  <si>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</si>
  <si>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Adjustment</t>
  </si>
  <si>
    <t>Source: Luxury Travel Holdings Limited consolidated financial statements for the year ended 31/10/2022; p.5; adjustment to agree to reported EBITDAE of £11.6m</t>
  </si>
  <si>
    <t>Share based payments</t>
  </si>
  <si>
    <t>Exceptional items</t>
  </si>
  <si>
    <t>Source: Luxury Travel Holdings Limited consolidated financial statements for the year ended 31/10/2022; p.5 - net exceptional costs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</si>
  <si>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</si>
  <si>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</si>
  <si>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</si>
  <si>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</si>
  <si>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</si>
  <si>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</si>
  <si>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EBITDA Margin</t>
  </si>
  <si>
    <t>EV/Revenue Multiple</t>
  </si>
  <si>
    <t>EV/EBIT Multiple</t>
  </si>
  <si>
    <t>EV/EBITDA Multiple</t>
  </si>
  <si>
    <t>Source Data</t>
  </si>
  <si>
    <t>Luxury Travel Holdings Limited consolidated financial statements for the year ended 31/10/2022</t>
  </si>
  <si>
    <t>Flight Centre Travel Group Limited press release dated 31/01/2023</t>
  </si>
  <si>
    <t>Flight Centre Travel Group Limited Investor presentation dated 31/01/2023</t>
  </si>
  <si>
    <t>Flight Centre Travel Group Limited press release dated 08/02/2023</t>
  </si>
  <si>
    <t>Luxury Travel Holdings Limited PSC02 notice dated 14/02/2023</t>
  </si>
  <si>
    <t>Flight Centre Travel Group Limited Annual report 2023</t>
  </si>
  <si>
    <t>Cash and cash Equivalents</t>
  </si>
  <si>
    <t>Source: Flight Centre Travel Group Limited Annual report 2023; note A6 Business combinations; Excludes restricted cash of £13m as at 31/12/2022; Flight Centre Travel Group Limited press release dated 31/01/2023 - Scott Dunn cash and cash equivalents includes of £13 million (A$23 million) restricted cash</t>
  </si>
  <si>
    <t>Other financial liabilities</t>
  </si>
  <si>
    <t>Lease Liabilities</t>
  </si>
  <si>
    <t>© 2024 Business Valuation Benchmarks Ltd</t>
  </si>
  <si>
    <t>White Arches Caravans Limited</t>
  </si>
  <si>
    <t>Source: MBH Corporation plc unaudited financial report for the half year ended 30/06/2023; note 18 Business combinations</t>
  </si>
  <si>
    <t>Deferred consideration (GBP)</t>
  </si>
  <si>
    <t>Fair-value of contingent consideration (GBP)</t>
  </si>
  <si>
    <t>Total consideration</t>
  </si>
  <si>
    <t>Net debt</t>
  </si>
  <si>
    <t>Source: MBH Corporation plc unaudited financial report for the half year ended 30/06/2023; note 18 Business combinations; see below</t>
  </si>
  <si>
    <t>Source: White Arches Caravans Limited consolidated financial statements for the year ended 30/09/2022</t>
  </si>
  <si>
    <t>Other - to account for non-recurring costs</t>
  </si>
  <si>
    <t>Impairment of Tangible Assets</t>
  </si>
  <si>
    <t>White Arches Caravans Limited consolidated financial statements for the year ended 30/09/2022</t>
  </si>
  <si>
    <t>MBH Corporation plc news release dated 15/05/2023</t>
  </si>
  <si>
    <t>White Arches Caravans Limited PSC02 notice dated 17/05/2023</t>
  </si>
  <si>
    <t>MBH Corporation plc unaudited financial report for the half year ended 30/06/2023</t>
  </si>
  <si>
    <t>Loans and borrowings</t>
  </si>
  <si>
    <t>Smith Global Ltd</t>
  </si>
  <si>
    <t>USD</t>
  </si>
  <si>
    <t>Source: www.oanda.com - as at 02/06/2023</t>
  </si>
  <si>
    <t>Consideration (GBP)</t>
  </si>
  <si>
    <t>Source: Hyatt Hotels Corporation Form 10-Q for the quarterly period ended 30/06/2023; note: 6. Acquisitions and Dispositions</t>
  </si>
  <si>
    <t>Cash acquired</t>
  </si>
  <si>
    <t>Source: Smith Global Ltd consolidated financial statements for the year ended 31/12/2022</t>
  </si>
  <si>
    <t>Smith Global Ltd consolidated financial statements for the year ended 31/12/2022</t>
  </si>
  <si>
    <t>Hyatt Hotels Corporation press release dated 28/04/2023</t>
  </si>
  <si>
    <t>Hyatt Hotels Corporation Form 10-Q for the quarterly period ended 30/06/2023</t>
  </si>
  <si>
    <t>Smith Global Ltd PSC02 notice dated 04/08/2023</t>
  </si>
  <si>
    <t>Debt</t>
  </si>
  <si>
    <t>Note: To agree to reported  EV of £53m - Mr &amp; Mrs Smith—During the three months ended June 30, 2023, Hyatt acquired 100% of the outstanding shares of Smith Global Limited ("Mr &amp; Mrs Smith") in a business combination through a locked box structure. The enterprise value of £53 million was subject to customary adjustments related to indebtedness and net working capital as of the locked box date, as well as a value accrual representing the economic value from the locked box date through the acquisition date (the "Mr &amp; Mrs Smith Acquisition"). Source: Hyatt Hotels Corporation Form 10-Q for the quarterly period ended 30/06/2023</t>
  </si>
  <si>
    <t>DC Bars Limited (Dirty Martini) and Tuttons Brasserie Limited</t>
  </si>
  <si>
    <t>Source: Nightcap plc press release dated 09/06/2023</t>
  </si>
  <si>
    <t>Source: Nightcap plc press release dated 09/06/2023; subject to the successful assignment to Nightcap of the leases of four key sites</t>
  </si>
  <si>
    <t xml:space="preserve">Source: </t>
  </si>
  <si>
    <t>Source:</t>
  </si>
  <si>
    <t>N/A</t>
  </si>
  <si>
    <t>Nightcap plc press release dated 09/06/2023</t>
  </si>
  <si>
    <t>00/00/2000</t>
  </si>
  <si>
    <t>Snowfox Group</t>
  </si>
  <si>
    <t>Deal value (GBP)</t>
  </si>
  <si>
    <t>Source: Mayfair Equity Partners new release dated 13/06/2023; Snowfox Group news release dated 19/09/2023; "in a transaction valued at $621 million"</t>
  </si>
  <si>
    <t>Source: Snowfox Midco 1 Limited consolidated financial statements for the period ended 27/11/2022</t>
  </si>
  <si>
    <t>Other</t>
  </si>
  <si>
    <t>Exceptional items:</t>
  </si>
  <si>
    <t>Transaction and refinancing costs</t>
  </si>
  <si>
    <t>Restructuring and integration costs</t>
  </si>
  <si>
    <t>Closed site costs</t>
  </si>
  <si>
    <t>Other exceptional items</t>
  </si>
  <si>
    <t>Snowfox Midco 1 Limited consolidated financial statements for the period ended 27/11/2022</t>
  </si>
  <si>
    <t>Mayfair Equity Partners new release dated 13/06/2023</t>
  </si>
  <si>
    <t>Snowfox Group news release dated 19/09/2023</t>
  </si>
  <si>
    <t>Source: www.oanda.com - as at 19/09/2023</t>
  </si>
  <si>
    <t>Source: Snowfox Midco 1 Limited consolidated financial statements for the period ended 27/11/2022;  release from onerous lease</t>
  </si>
  <si>
    <t>Source: Snowfox Midco 1 Limited consolidated financial statements for the period ended 27/11/2022; note 5 Exceptional administrative expenses</t>
  </si>
  <si>
    <t>Impairment of Intangible Assets</t>
  </si>
  <si>
    <t>Capita Travel &amp; Events Holdings Limited (Parent Of Agiito Limited And Evolvi Rail Systems Limited)</t>
  </si>
  <si>
    <t>Source: Capita plc press release dated 10/08/2023; on a cash-free and debt-free basis</t>
  </si>
  <si>
    <t>Combined</t>
  </si>
  <si>
    <t>Agiito Limited</t>
  </si>
  <si>
    <t>Evolvi Rail Systems Limited</t>
  </si>
  <si>
    <t>Agiito Limited financial statements for the year ended 31/12/2022</t>
  </si>
  <si>
    <t>Evolvi Rail Systems Limited financial statements for the year ended 31/12/2022</t>
  </si>
  <si>
    <t>Note: Audit fees borne by parent Capita plc</t>
  </si>
  <si>
    <t>Capita Travel &amp; Events Holdings Limited financial statements for the year ended 31/12/2022</t>
  </si>
  <si>
    <t>Capita plc press release dated 10/08/2023</t>
  </si>
  <si>
    <t>Capita plc press release dated 15/11/2023</t>
  </si>
  <si>
    <t>Capita Travel &amp; Events Holdings Limited PSC02 notice dated 27/11/2023</t>
  </si>
  <si>
    <t>Clarity Travel Limited The acquisition of Agiito and Evolvi is now complete! dated 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</si>
</sst>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dd/mm/yyyy;@"/>
    <numFmt numFmtId="165" formatCode="#,##0.00000_);[Red]\(#,##0.00000\)"/>
    <numFmt numFmtId="166" formatCode="0.0%"/>
    <numFmt numFmtId="167" formatCode="#,##0.0;[Red]\-#,##0.0"/>
    <numFmt numFmtId="168" formatCode="#,##0.00000;[Red]\-#,##0.00000"/>
    <numFmt numFmtId="169" formatCode="0.0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4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165" fontId="0" fillId="0" borderId="0" xfId="1" applyNumberFormat="1" applyFont="1" applyAlignment="1">
      <alignment horizontal="left" vertical="top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7" fillId="0" borderId="0" xfId="0" applyFont="1" applyAlignment="1">
      <alignment vertical="top"/>
    </xf>
    <xf numFmtId="166" fontId="7" fillId="0" borderId="0" xfId="2" applyNumberFormat="1" applyFont="1"/>
    <xf numFmtId="0" fontId="0" fillId="2" borderId="3" xfId="0" applyFill="1" applyBorder="1"/>
    <xf numFmtId="167" fontId="2" fillId="2" borderId="4" xfId="1" applyNumberFormat="1" applyFont="1" applyFill="1" applyBorder="1"/>
    <xf numFmtId="167" fontId="2" fillId="0" borderId="0" xfId="1" applyNumberFormat="1" applyFont="1" applyFill="1" applyBorder="1"/>
    <xf numFmtId="0" fontId="0" fillId="2" borderId="1" xfId="0" applyFill="1" applyBorder="1"/>
    <xf numFmtId="40" fontId="0" fillId="0" borderId="0" xfId="1" applyNumberFormat="1" applyFont="1" applyFill="1" applyBorder="1"/>
    <xf numFmtId="164" fontId="2" fillId="0" borderId="0" xfId="0" applyNumberFormat="1" applyFont="1" applyAlignment="1">
      <alignment horizontal="center"/>
    </xf>
    <xf numFmtId="168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38" fontId="0" fillId="0" borderId="0" xfId="1" applyNumberFormat="1" applyFont="1" applyBorder="1" applyAlignment="1">
      <alignment vertical="top"/>
    </xf>
    <xf numFmtId="38" fontId="0" fillId="0" borderId="2" xfId="1" applyNumberFormat="1" applyFont="1" applyBorder="1" applyAlignment="1">
      <alignment vertical="top"/>
    </xf>
    <xf numFmtId="0" fontId="0" fillId="0" borderId="0" xfId="0" quotePrefix="1" applyAlignment="1">
      <alignment vertical="top" wrapText="1"/>
    </xf>
    <xf numFmtId="40" fontId="0" fillId="2" borderId="1" xfId="1" applyNumberFormat="1" applyFont="1" applyFill="1" applyBorder="1" applyAlignment="1">
      <alignment vertical="top" wrapText="1"/>
    </xf>
    <xf numFmtId="167" fontId="2" fillId="2" borderId="4" xfId="1" applyNumberFormat="1" applyFont="1" applyFill="1" applyBorder="1" applyAlignment="1">
      <alignment horizontal="right"/>
    </xf>
    <xf numFmtId="0" fontId="0" fillId="0" borderId="0" xfId="0" applyAlignment="1">
      <alignment horizontal="left" vertical="top" indent="1"/>
    </xf>
    <xf numFmtId="38" fontId="0" fillId="0" borderId="0" xfId="1" applyNumberFormat="1" applyFont="1" applyBorder="1"/>
    <xf numFmtId="164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top" wrapText="1"/>
    </xf>
    <xf numFmtId="14" fontId="2" fillId="0" borderId="0" xfId="0" applyNumberFormat="1" applyFont="1" applyAlignment="1">
      <alignment horizontal="left" vertical="top"/>
    </xf>
    <xf numFmtId="0" fontId="8" fillId="0" borderId="0" xfId="0" applyFont="1" applyAlignment="1">
      <alignment vertical="top" wrapText="1"/>
    </xf>
    <xf numFmtId="169" fontId="0" fillId="0" borderId="0" xfId="0" applyNumberFormat="1"/>
    <xf numFmtId="0" fontId="2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vertical="top" wrapText="1"/>
    </xf>
    <xf numFmtId="0" fontId="5" fillId="0" borderId="6" xfId="0" applyFont="1" applyBorder="1" applyAlignment="1">
      <alignment horizontal="center"/>
    </xf>
    <xf numFmtId="38" fontId="0" fillId="0" borderId="6" xfId="1" applyNumberFormat="1" applyFont="1" applyFill="1" applyBorder="1" applyAlignment="1">
      <alignment vertical="top"/>
    </xf>
    <xf numFmtId="38" fontId="0" fillId="0" borderId="7" xfId="1" applyNumberFormat="1" applyFont="1" applyBorder="1"/>
    <xf numFmtId="38" fontId="2" fillId="2" borderId="4" xfId="1" applyNumberFormat="1" applyFont="1" applyFill="1" applyBorder="1" applyAlignment="1">
      <alignment vertical="top"/>
    </xf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63D15-B754-CD47-8F55-6E948E331D8A}">
  <sheetPr>
    <pageSetUpPr fitToPage="1"/>
  </sheetPr>
  <dimension ref="A1:J94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4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5</v>
      </c>
      <c r="B5" s="5" t="s">
        <v>6</v>
      </c>
      <c r="C5" s="5" t="s">
        <v>6</v>
      </c>
    </row>
    <row r="6" spans="1:4" x14ac:dyDescent="0.2">
      <c r="A6" s="2"/>
      <c r="B6" s="6"/>
      <c r="C6" s="6"/>
    </row>
    <row r="7" spans="1:4" x14ac:dyDescent="0.2">
      <c r="A7" s="7" t="s">
        <v>7</v>
      </c>
      <c r="B7" s="8"/>
      <c r="C7" s="8"/>
      <c r="D7" s="9"/>
    </row>
    <row r="8" spans="1:4" x14ac:dyDescent="0.2">
      <c r="A8" s="2" t="s">
        <v>8</v>
      </c>
      <c r="B8" s="10"/>
      <c r="C8" s="10"/>
      <c r="D8" s="11"/>
    </row>
    <row r="9" spans="1:4" x14ac:dyDescent="0.2">
      <c r="A9" s="12">
        <v>44964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2" t="s">
        <v>9</v>
      </c>
      <c r="B11" s="10"/>
      <c r="C11" s="10"/>
      <c r="D11" s="11"/>
    </row>
    <row r="12" spans="1:4" x14ac:dyDescent="0.2">
      <c r="A12" s="14">
        <v>0.57308999999999999</v>
      </c>
      <c r="B12" s="10"/>
      <c r="C12" s="10"/>
      <c r="D12" s="11" t="s">
        <v>10</v>
      </c>
    </row>
    <row r="13" spans="1:4" x14ac:dyDescent="0.2">
      <c r="A13" s="14"/>
      <c r="B13" s="10"/>
      <c r="C13" s="10"/>
      <c r="D13" s="11"/>
    </row>
    <row r="14" spans="1:4" x14ac:dyDescent="0.2">
      <c r="A14" s="14"/>
      <c r="B14" s="10"/>
      <c r="C14" s="10"/>
      <c r="D14" s="11"/>
    </row>
    <row r="15" spans="1:4" ht="17" x14ac:dyDescent="0.2">
      <c r="A15" s="15" t="s">
        <v>11</v>
      </c>
      <c r="B15" s="16">
        <f>C15*A12</f>
        <v>116862.22044</v>
      </c>
      <c r="C15" s="16">
        <v>203916</v>
      </c>
      <c r="D15" s="17" t="s">
        <v>12</v>
      </c>
    </row>
    <row r="16" spans="1:4" x14ac:dyDescent="0.2">
      <c r="A16" s="15"/>
      <c r="B16" s="16"/>
      <c r="C16" s="16"/>
      <c r="D16" s="17"/>
    </row>
    <row r="17" spans="1:4" x14ac:dyDescent="0.2">
      <c r="A17" s="15"/>
      <c r="B17" s="16"/>
      <c r="C17" s="16"/>
      <c r="D17" s="17"/>
    </row>
    <row r="18" spans="1:4" x14ac:dyDescent="0.2">
      <c r="A18" s="18" t="s">
        <v>13</v>
      </c>
      <c r="B18" s="16"/>
      <c r="C18" s="16"/>
      <c r="D18" s="17"/>
    </row>
    <row r="19" spans="1:4" x14ac:dyDescent="0.2">
      <c r="A19" s="15"/>
      <c r="B19" s="16"/>
      <c r="C19" s="16"/>
      <c r="D19" s="17"/>
    </row>
    <row r="20" spans="1:4" ht="34" x14ac:dyDescent="0.2">
      <c r="A20" s="15" t="s">
        <v>14</v>
      </c>
      <c r="B20" s="16">
        <f>-B87</f>
        <v>-4675.2682199999999</v>
      </c>
      <c r="C20" s="16"/>
      <c r="D20" s="17" t="s">
        <v>15</v>
      </c>
    </row>
    <row r="21" spans="1:4" x14ac:dyDescent="0.2">
      <c r="A21" s="15"/>
      <c r="B21" s="16"/>
      <c r="C21" s="16"/>
      <c r="D21" s="17"/>
    </row>
    <row r="22" spans="1:4" x14ac:dyDescent="0.2">
      <c r="A22" s="4"/>
      <c r="B22" s="10"/>
      <c r="C22" s="10"/>
    </row>
    <row r="23" spans="1:4" x14ac:dyDescent="0.2">
      <c r="A23" s="19" t="s">
        <v>16</v>
      </c>
      <c r="B23" s="20">
        <f>B15-B87</f>
        <v>112186.95222000001</v>
      </c>
      <c r="C23" s="20"/>
      <c r="D23" s="21"/>
    </row>
    <row r="24" spans="1:4" x14ac:dyDescent="0.2">
      <c r="A24" s="2"/>
    </row>
    <row r="25" spans="1:4" x14ac:dyDescent="0.2">
      <c r="A25" s="2"/>
    </row>
    <row r="26" spans="1:4" x14ac:dyDescent="0.2">
      <c r="A26" s="7" t="s">
        <v>17</v>
      </c>
      <c r="B26" s="7"/>
      <c r="C26" s="7"/>
      <c r="D26" s="22"/>
    </row>
    <row r="27" spans="1:4" x14ac:dyDescent="0.2">
      <c r="A27" s="2" t="s">
        <v>18</v>
      </c>
      <c r="B27" s="3"/>
      <c r="C27" s="3"/>
      <c r="D27" s="23"/>
    </row>
    <row r="28" spans="1:4" x14ac:dyDescent="0.2">
      <c r="A28" s="12">
        <v>44865</v>
      </c>
      <c r="B28" s="24"/>
      <c r="C28" s="24"/>
      <c r="D28" s="24"/>
    </row>
    <row r="29" spans="1:4" x14ac:dyDescent="0.2">
      <c r="A29" s="13"/>
      <c r="B29" s="25"/>
      <c r="C29" s="25"/>
      <c r="D29" s="24"/>
    </row>
    <row r="30" spans="1:4" x14ac:dyDescent="0.2">
      <c r="A30" s="2" t="s">
        <v>19</v>
      </c>
      <c r="B30" s="24"/>
      <c r="C30" s="24"/>
      <c r="D30" s="24"/>
    </row>
    <row r="31" spans="1:4" x14ac:dyDescent="0.2">
      <c r="A31" s="26"/>
      <c r="B31" s="24"/>
      <c r="C31" s="24"/>
      <c r="D31" s="26"/>
    </row>
    <row r="32" spans="1:4" x14ac:dyDescent="0.2">
      <c r="A32" s="13"/>
      <c r="B32" s="24"/>
      <c r="C32" s="24"/>
      <c r="D32" s="24"/>
    </row>
    <row r="33" spans="1:4" ht="34" x14ac:dyDescent="0.2">
      <c r="A33" s="15" t="s">
        <v>20</v>
      </c>
      <c r="B33" s="27">
        <v>26519</v>
      </c>
      <c r="C33" s="27"/>
      <c r="D33" s="17" t="s">
        <v>21</v>
      </c>
    </row>
    <row r="34" spans="1:4" x14ac:dyDescent="0.2">
      <c r="A34" s="15" t="s">
        <v>22</v>
      </c>
      <c r="B34" s="27"/>
      <c r="C34" s="27"/>
      <c r="D34" s="17"/>
    </row>
    <row r="35" spans="1:4" ht="34" x14ac:dyDescent="0.2">
      <c r="A35" s="1" t="s">
        <v>23</v>
      </c>
      <c r="B35" s="27">
        <v>1183</v>
      </c>
      <c r="C35" s="27"/>
      <c r="D35" s="17" t="s">
        <v>21</v>
      </c>
    </row>
    <row r="36" spans="1:4" x14ac:dyDescent="0.2">
      <c r="A36" s="15"/>
      <c r="B36" s="27"/>
      <c r="C36" s="27"/>
      <c r="D36" s="11"/>
    </row>
    <row r="37" spans="1:4" x14ac:dyDescent="0.2">
      <c r="A37" s="1" t="s">
        <v>24</v>
      </c>
      <c r="B37" s="27"/>
      <c r="C37" s="27"/>
      <c r="D37" s="11"/>
    </row>
    <row r="38" spans="1:4" x14ac:dyDescent="0.2">
      <c r="A38" s="15"/>
      <c r="B38" s="27"/>
      <c r="C38" s="27"/>
      <c r="D38" s="11"/>
    </row>
    <row r="39" spans="1:4" ht="34" x14ac:dyDescent="0.2">
      <c r="A39" s="15" t="s">
        <v>25</v>
      </c>
      <c r="B39" s="27">
        <v>-3</v>
      </c>
      <c r="C39" s="27"/>
      <c r="D39" s="17" t="s">
        <v>21</v>
      </c>
    </row>
    <row r="40" spans="1:4" x14ac:dyDescent="0.2">
      <c r="A40" s="15" t="s">
        <v>26</v>
      </c>
      <c r="B40" s="27"/>
      <c r="C40" s="27"/>
      <c r="D40" s="11"/>
    </row>
    <row r="41" spans="1:4" x14ac:dyDescent="0.2">
      <c r="A41" s="15"/>
      <c r="B41" s="27"/>
      <c r="C41" s="27"/>
      <c r="D41" s="11"/>
    </row>
    <row r="42" spans="1:4" x14ac:dyDescent="0.2">
      <c r="A42" s="15" t="s">
        <v>27</v>
      </c>
      <c r="B42" s="27"/>
      <c r="C42" s="27"/>
      <c r="D42" s="11"/>
    </row>
    <row r="43" spans="1:4" ht="34" x14ac:dyDescent="0.2">
      <c r="A43" s="15" t="s">
        <v>28</v>
      </c>
      <c r="B43" s="27">
        <v>649</v>
      </c>
      <c r="C43" s="27"/>
      <c r="D43" s="17" t="s">
        <v>29</v>
      </c>
    </row>
    <row r="44" spans="1:4" x14ac:dyDescent="0.2">
      <c r="A44" s="15" t="s">
        <v>30</v>
      </c>
      <c r="B44" s="27"/>
      <c r="C44" s="27"/>
      <c r="D44" s="11"/>
    </row>
    <row r="45" spans="1:4" ht="34" x14ac:dyDescent="0.2">
      <c r="A45" s="15" t="s">
        <v>31</v>
      </c>
      <c r="B45" s="27">
        <v>2000</v>
      </c>
      <c r="C45" s="27"/>
      <c r="D45" s="17" t="s">
        <v>32</v>
      </c>
    </row>
    <row r="46" spans="1:4" x14ac:dyDescent="0.2">
      <c r="A46" s="15"/>
      <c r="B46" s="27"/>
      <c r="C46" s="27"/>
      <c r="D46" s="11"/>
    </row>
    <row r="47" spans="1:4" ht="15" customHeight="1" x14ac:dyDescent="0.2">
      <c r="A47" s="15" t="s">
        <v>33</v>
      </c>
      <c r="B47" s="27">
        <v>4655</v>
      </c>
      <c r="C47" s="27"/>
      <c r="D47" s="17" t="s">
        <v>21</v>
      </c>
    </row>
    <row r="48" spans="1:4" x14ac:dyDescent="0.2">
      <c r="A48" s="15" t="s">
        <v>34</v>
      </c>
      <c r="B48" s="27"/>
      <c r="C48" s="27"/>
      <c r="D48" s="11"/>
    </row>
    <row r="49" spans="1:4" x14ac:dyDescent="0.2">
      <c r="A49" s="15" t="s">
        <v>35</v>
      </c>
      <c r="B49" s="27"/>
      <c r="C49" s="27"/>
      <c r="D49" s="17"/>
    </row>
    <row r="50" spans="1:4" ht="15" customHeight="1" x14ac:dyDescent="0.2">
      <c r="A50" s="15" t="s">
        <v>36</v>
      </c>
      <c r="B50" s="27">
        <f>7702-4655</f>
        <v>3047</v>
      </c>
      <c r="C50" s="27"/>
      <c r="D50" s="17" t="s">
        <v>21</v>
      </c>
    </row>
    <row r="51" spans="1:4" x14ac:dyDescent="0.2">
      <c r="A51" s="15"/>
      <c r="B51" s="27"/>
      <c r="C51" s="27"/>
      <c r="D51" s="11"/>
    </row>
    <row r="52" spans="1:4" ht="15" customHeight="1" x14ac:dyDescent="0.2">
      <c r="A52" s="15" t="s">
        <v>37</v>
      </c>
      <c r="B52" s="27">
        <v>69</v>
      </c>
      <c r="C52" s="27"/>
      <c r="D52" s="17" t="s">
        <v>21</v>
      </c>
    </row>
    <row r="53" spans="1:4" x14ac:dyDescent="0.2">
      <c r="A53" s="15"/>
      <c r="B53" s="27"/>
      <c r="C53" s="27"/>
      <c r="D53" s="11"/>
    </row>
    <row r="54" spans="1:4" x14ac:dyDescent="0.2">
      <c r="A54" s="15" t="s">
        <v>38</v>
      </c>
      <c r="B54" s="27">
        <f>SUM(B39:B52)</f>
        <v>10417</v>
      </c>
      <c r="C54" s="27"/>
      <c r="D54" s="11"/>
    </row>
    <row r="55" spans="1:4" x14ac:dyDescent="0.2">
      <c r="A55" s="28"/>
      <c r="B55" s="29"/>
      <c r="C55" s="29"/>
      <c r="D55" s="30"/>
    </row>
    <row r="56" spans="1:4" x14ac:dyDescent="0.2">
      <c r="A56" s="31" t="s">
        <v>17</v>
      </c>
      <c r="B56" s="32">
        <f>B35+B54</f>
        <v>11600</v>
      </c>
      <c r="C56" s="32"/>
      <c r="D56" s="33"/>
    </row>
    <row r="57" spans="1:4" x14ac:dyDescent="0.2">
      <c r="A57" s="34" t="s">
        <v>39</v>
      </c>
      <c r="B57" s="35"/>
      <c r="C57" s="35"/>
      <c r="D57" s="11"/>
    </row>
    <row r="58" spans="1:4" x14ac:dyDescent="0.2">
      <c r="B58" s="3"/>
      <c r="C58" s="3"/>
      <c r="D58" s="10"/>
    </row>
    <row r="59" spans="1:4" x14ac:dyDescent="0.2">
      <c r="A59" s="36" t="s">
        <v>40</v>
      </c>
      <c r="B59" s="37">
        <f>ROUND((B23/B33),1)</f>
        <v>4.2</v>
      </c>
      <c r="C59" s="38"/>
      <c r="D59" s="10"/>
    </row>
    <row r="60" spans="1:4" x14ac:dyDescent="0.2">
      <c r="A60" s="36" t="s">
        <v>41</v>
      </c>
      <c r="B60" s="37">
        <f>ROUND((B23/B35),1)</f>
        <v>94.8</v>
      </c>
      <c r="C60" s="38"/>
      <c r="D60" s="10"/>
    </row>
    <row r="61" spans="1:4" x14ac:dyDescent="0.2">
      <c r="A61" s="36" t="s">
        <v>42</v>
      </c>
      <c r="B61" s="37">
        <f>ROUND((B23/B56),1)</f>
        <v>9.6999999999999993</v>
      </c>
      <c r="C61" s="38"/>
      <c r="D61" s="10"/>
    </row>
    <row r="64" spans="1:4" x14ac:dyDescent="0.2">
      <c r="A64" s="7" t="s">
        <v>43</v>
      </c>
      <c r="B64" s="8"/>
      <c r="C64" s="8"/>
      <c r="D64" s="9"/>
    </row>
    <row r="65" spans="1:4" x14ac:dyDescent="0.2">
      <c r="D65" s="10"/>
    </row>
    <row r="66" spans="1:4" x14ac:dyDescent="0.2">
      <c r="A66" s="15" t="s">
        <v>44</v>
      </c>
    </row>
    <row r="67" spans="1:4" x14ac:dyDescent="0.2">
      <c r="A67" s="15" t="s">
        <v>45</v>
      </c>
    </row>
    <row r="68" spans="1:4" x14ac:dyDescent="0.2">
      <c r="A68" s="15" t="s">
        <v>46</v>
      </c>
    </row>
    <row r="69" spans="1:4" x14ac:dyDescent="0.2">
      <c r="A69" s="15" t="s">
        <v>47</v>
      </c>
    </row>
    <row r="70" spans="1:4" x14ac:dyDescent="0.2">
      <c r="A70" s="15" t="s">
        <v>48</v>
      </c>
    </row>
    <row r="71" spans="1:4" x14ac:dyDescent="0.2">
      <c r="A71" s="15" t="s">
        <v>49</v>
      </c>
    </row>
    <row r="72" spans="1:4" x14ac:dyDescent="0.2">
      <c r="D72" s="11"/>
    </row>
    <row r="73" spans="1:4" x14ac:dyDescent="0.2">
      <c r="A73" s="39"/>
      <c r="B73" s="39"/>
      <c r="C73" s="39"/>
      <c r="D73" s="9"/>
    </row>
    <row r="74" spans="1:4" x14ac:dyDescent="0.2">
      <c r="D74" s="40"/>
    </row>
    <row r="75" spans="1:4" x14ac:dyDescent="0.2">
      <c r="D75" s="40"/>
    </row>
    <row r="76" spans="1:4" x14ac:dyDescent="0.2">
      <c r="B76" s="3" t="s">
        <v>3</v>
      </c>
      <c r="C76" s="3" t="s">
        <v>4</v>
      </c>
    </row>
    <row r="77" spans="1:4" x14ac:dyDescent="0.2">
      <c r="B77" s="3"/>
      <c r="C77" s="3"/>
    </row>
    <row r="78" spans="1:4" x14ac:dyDescent="0.2">
      <c r="B78" s="5" t="s">
        <v>6</v>
      </c>
      <c r="C78" s="5" t="s">
        <v>6</v>
      </c>
    </row>
    <row r="79" spans="1:4" x14ac:dyDescent="0.2">
      <c r="B79" s="5"/>
      <c r="C79" s="5"/>
    </row>
    <row r="80" spans="1:4" x14ac:dyDescent="0.2">
      <c r="B80" s="41">
        <v>44964</v>
      </c>
      <c r="C80" s="41">
        <v>44964</v>
      </c>
    </row>
    <row r="81" spans="1:10" x14ac:dyDescent="0.2">
      <c r="A81" s="2" t="s">
        <v>9</v>
      </c>
      <c r="B81" s="5"/>
      <c r="C81" s="5"/>
    </row>
    <row r="82" spans="1:10" x14ac:dyDescent="0.2">
      <c r="A82" s="42">
        <f>A12</f>
        <v>0.57308999999999999</v>
      </c>
      <c r="B82" s="5"/>
      <c r="C82" s="5"/>
      <c r="D82" s="11" t="s">
        <v>10</v>
      </c>
    </row>
    <row r="84" spans="1:10" ht="68" x14ac:dyDescent="0.2">
      <c r="A84" s="17" t="s">
        <v>50</v>
      </c>
      <c r="B84" s="16">
        <f>C84*A82</f>
        <v>5344.6373400000002</v>
      </c>
      <c r="C84" s="16">
        <f>32326-23000</f>
        <v>9326</v>
      </c>
      <c r="D84" s="17" t="s">
        <v>51</v>
      </c>
    </row>
    <row r="85" spans="1:10" ht="17" x14ac:dyDescent="0.2">
      <c r="A85" s="15" t="s">
        <v>52</v>
      </c>
      <c r="B85" s="16">
        <f>C85*A82</f>
        <v>-669.36911999999995</v>
      </c>
      <c r="C85" s="16">
        <v>-1168</v>
      </c>
      <c r="D85" s="17" t="s">
        <v>12</v>
      </c>
    </row>
    <row r="86" spans="1:10" x14ac:dyDescent="0.2">
      <c r="A86" t="s">
        <v>53</v>
      </c>
      <c r="B86" s="29"/>
      <c r="C86" s="29"/>
      <c r="D86" s="17"/>
    </row>
    <row r="87" spans="1:10" x14ac:dyDescent="0.2">
      <c r="A87" s="2" t="s">
        <v>14</v>
      </c>
      <c r="B87" s="43">
        <f>SUM(B84:B86)</f>
        <v>4675.2682199999999</v>
      </c>
      <c r="C87" s="43">
        <f>SUM(C84:C86)</f>
        <v>8158</v>
      </c>
    </row>
    <row r="90" spans="1:10" x14ac:dyDescent="0.2">
      <c r="A90" s="44" t="s">
        <v>54</v>
      </c>
    </row>
    <row r="94" spans="1:10" x14ac:dyDescent="0.2">
      <c r="F94" s="17"/>
      <c r="G94" s="17"/>
      <c r="H94" s="17"/>
      <c r="I94" s="17"/>
      <c r="J94" s="17"/>
    </row>
  </sheetData>
  <sheetProtection algorithmName="SHA-512" hashValue="gYjNR15mXfENXeTULJ7GZ4wctT5uGRTPUG5mUfXYzTn+1QsWFlCTioS8fS2EE/XnnzSTWHs+GlY/6DeZXNm95A==" saltValue="gKsqFUIEHE+Cer2G/PSljQ==" spinCount="100000" sheet="1" objects="1" scenarios="1"/>
  <pageMargins left="0.7" right="0.7" top="0.75" bottom="0.75" header="0.3" footer="0.3"/>
  <pageSetup paperSize="9" scale="48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6E1CE-7449-4B41-9742-EB7680E4250D}">
  <sheetPr>
    <pageSetUpPr fitToPage="1"/>
  </sheetPr>
  <dimension ref="A1:I97"/>
  <sheetViews>
    <sheetView topLeftCell="A6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55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5</v>
      </c>
      <c r="B5" s="5" t="s">
        <v>6</v>
      </c>
    </row>
    <row r="6" spans="1:3" x14ac:dyDescent="0.2">
      <c r="A6" s="2"/>
      <c r="B6" s="6"/>
    </row>
    <row r="7" spans="1:3" x14ac:dyDescent="0.2">
      <c r="A7" s="7" t="s">
        <v>7</v>
      </c>
      <c r="B7" s="8"/>
      <c r="C7" s="9"/>
    </row>
    <row r="8" spans="1:3" x14ac:dyDescent="0.2">
      <c r="A8" s="2" t="s">
        <v>8</v>
      </c>
      <c r="B8" s="10"/>
      <c r="C8" s="11"/>
    </row>
    <row r="9" spans="1:3" x14ac:dyDescent="0.2">
      <c r="A9" s="12">
        <v>45058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5" t="s">
        <v>11</v>
      </c>
      <c r="B12" s="16">
        <v>4203</v>
      </c>
      <c r="C12" s="17" t="s">
        <v>56</v>
      </c>
    </row>
    <row r="13" spans="1:3" x14ac:dyDescent="0.2">
      <c r="A13" s="15"/>
      <c r="B13" s="16"/>
      <c r="C13" s="17"/>
    </row>
    <row r="14" spans="1:3" ht="34" x14ac:dyDescent="0.2">
      <c r="A14" s="15" t="s">
        <v>57</v>
      </c>
      <c r="B14" s="45">
        <v>3011</v>
      </c>
      <c r="C14" s="17" t="s">
        <v>56</v>
      </c>
    </row>
    <row r="15" spans="1:3" x14ac:dyDescent="0.2">
      <c r="A15" s="15"/>
      <c r="B15" s="16"/>
      <c r="C15" s="17"/>
    </row>
    <row r="16" spans="1:3" ht="34" x14ac:dyDescent="0.2">
      <c r="A16" s="15" t="s">
        <v>58</v>
      </c>
      <c r="B16" s="46">
        <v>1123</v>
      </c>
      <c r="C16" s="17" t="s">
        <v>56</v>
      </c>
    </row>
    <row r="18" spans="1:3" x14ac:dyDescent="0.2">
      <c r="A18" s="1" t="s">
        <v>59</v>
      </c>
      <c r="B18" s="16">
        <f>SUM(B12:B16)</f>
        <v>8337</v>
      </c>
      <c r="C18" s="17"/>
    </row>
    <row r="19" spans="1:3" x14ac:dyDescent="0.2">
      <c r="A19" s="15"/>
      <c r="B19" s="16"/>
      <c r="C19" s="17"/>
    </row>
    <row r="20" spans="1:3" x14ac:dyDescent="0.2">
      <c r="A20" s="15"/>
      <c r="B20" s="16"/>
      <c r="C20" s="17"/>
    </row>
    <row r="21" spans="1:3" x14ac:dyDescent="0.2">
      <c r="A21" s="18" t="s">
        <v>13</v>
      </c>
      <c r="B21" s="16"/>
      <c r="C21" s="17"/>
    </row>
    <row r="22" spans="1:3" x14ac:dyDescent="0.2">
      <c r="A22" s="15"/>
      <c r="B22" s="16"/>
      <c r="C22" s="17"/>
    </row>
    <row r="23" spans="1:3" ht="34" x14ac:dyDescent="0.2">
      <c r="A23" s="15" t="s">
        <v>60</v>
      </c>
      <c r="B23" s="16">
        <f>-B90</f>
        <v>24</v>
      </c>
      <c r="C23" s="17" t="s">
        <v>61</v>
      </c>
    </row>
    <row r="24" spans="1:3" x14ac:dyDescent="0.2">
      <c r="A24" s="15"/>
      <c r="B24" s="16"/>
      <c r="C24" s="17"/>
    </row>
    <row r="25" spans="1:3" x14ac:dyDescent="0.2">
      <c r="A25" s="4"/>
      <c r="B25" s="10"/>
    </row>
    <row r="26" spans="1:3" x14ac:dyDescent="0.2">
      <c r="A26" s="19" t="s">
        <v>16</v>
      </c>
      <c r="B26" s="20">
        <f>B18-B90</f>
        <v>8361</v>
      </c>
      <c r="C26" s="21"/>
    </row>
    <row r="27" spans="1:3" x14ac:dyDescent="0.2">
      <c r="A27" s="2"/>
    </row>
    <row r="28" spans="1:3" x14ac:dyDescent="0.2">
      <c r="A28" s="2"/>
    </row>
    <row r="29" spans="1:3" x14ac:dyDescent="0.2">
      <c r="A29" s="7" t="s">
        <v>17</v>
      </c>
      <c r="B29" s="7"/>
      <c r="C29" s="22"/>
    </row>
    <row r="30" spans="1:3" x14ac:dyDescent="0.2">
      <c r="A30" s="2" t="s">
        <v>18</v>
      </c>
      <c r="B30" s="3"/>
      <c r="C30" s="23"/>
    </row>
    <row r="31" spans="1:3" x14ac:dyDescent="0.2">
      <c r="A31" s="12">
        <v>44834</v>
      </c>
      <c r="B31" s="24"/>
      <c r="C31" s="24"/>
    </row>
    <row r="32" spans="1:3" x14ac:dyDescent="0.2">
      <c r="A32" s="13"/>
      <c r="B32" s="25"/>
      <c r="C32" s="24"/>
    </row>
    <row r="33" spans="1:3" x14ac:dyDescent="0.2">
      <c r="A33" s="2" t="s">
        <v>19</v>
      </c>
      <c r="B33" s="24"/>
      <c r="C33" s="24"/>
    </row>
    <row r="34" spans="1:3" x14ac:dyDescent="0.2">
      <c r="A34" s="26"/>
      <c r="B34" s="24"/>
      <c r="C34" s="26"/>
    </row>
    <row r="35" spans="1:3" x14ac:dyDescent="0.2">
      <c r="A35" s="13"/>
      <c r="B35" s="24"/>
      <c r="C35" s="24"/>
    </row>
    <row r="36" spans="1:3" ht="34" x14ac:dyDescent="0.2">
      <c r="A36" s="15" t="s">
        <v>20</v>
      </c>
      <c r="B36" s="27">
        <v>25111.508000000002</v>
      </c>
      <c r="C36" s="17" t="s">
        <v>62</v>
      </c>
    </row>
    <row r="37" spans="1:3" x14ac:dyDescent="0.2">
      <c r="A37" s="15" t="s">
        <v>22</v>
      </c>
      <c r="B37" s="27"/>
      <c r="C37" s="17"/>
    </row>
    <row r="38" spans="1:3" ht="34" x14ac:dyDescent="0.2">
      <c r="A38" s="1" t="s">
        <v>23</v>
      </c>
      <c r="B38" s="27">
        <v>1575.49</v>
      </c>
      <c r="C38" s="17" t="s">
        <v>62</v>
      </c>
    </row>
    <row r="39" spans="1:3" x14ac:dyDescent="0.2">
      <c r="A39" s="15"/>
      <c r="B39" s="27"/>
      <c r="C39" s="11"/>
    </row>
    <row r="40" spans="1:3" x14ac:dyDescent="0.2">
      <c r="A40" s="1" t="s">
        <v>24</v>
      </c>
      <c r="B40" s="27"/>
      <c r="C40" s="11"/>
    </row>
    <row r="41" spans="1:3" x14ac:dyDescent="0.2">
      <c r="A41" s="15"/>
      <c r="B41" s="27"/>
      <c r="C41" s="11"/>
    </row>
    <row r="42" spans="1:3" ht="34" x14ac:dyDescent="0.2">
      <c r="A42" s="15" t="s">
        <v>25</v>
      </c>
      <c r="B42" s="27">
        <v>-0.02</v>
      </c>
      <c r="C42" s="17" t="s">
        <v>62</v>
      </c>
    </row>
    <row r="43" spans="1:3" x14ac:dyDescent="0.2">
      <c r="A43" s="15" t="s">
        <v>26</v>
      </c>
      <c r="B43" s="27"/>
      <c r="C43" s="11"/>
    </row>
    <row r="44" spans="1:3" x14ac:dyDescent="0.2">
      <c r="A44" s="15"/>
      <c r="B44" s="27"/>
      <c r="C44" s="11"/>
    </row>
    <row r="45" spans="1:3" x14ac:dyDescent="0.2">
      <c r="A45" s="15" t="s">
        <v>27</v>
      </c>
      <c r="B45" s="27"/>
      <c r="C45" s="11"/>
    </row>
    <row r="46" spans="1:3" x14ac:dyDescent="0.2">
      <c r="A46" s="15" t="s">
        <v>63</v>
      </c>
      <c r="B46" s="27"/>
      <c r="C46" s="17"/>
    </row>
    <row r="47" spans="1:3" x14ac:dyDescent="0.2">
      <c r="A47" s="15" t="s">
        <v>30</v>
      </c>
      <c r="B47" s="27"/>
      <c r="C47" s="11"/>
    </row>
    <row r="48" spans="1:3" x14ac:dyDescent="0.2">
      <c r="A48" s="15" t="s">
        <v>31</v>
      </c>
      <c r="B48" s="27"/>
      <c r="C48" s="11"/>
    </row>
    <row r="49" spans="1:3" x14ac:dyDescent="0.2">
      <c r="A49" s="15"/>
      <c r="B49" s="27"/>
      <c r="C49" s="11"/>
    </row>
    <row r="50" spans="1:3" x14ac:dyDescent="0.2">
      <c r="A50" s="15" t="s">
        <v>33</v>
      </c>
      <c r="B50" s="27"/>
      <c r="C50" s="17"/>
    </row>
    <row r="51" spans="1:3" x14ac:dyDescent="0.2">
      <c r="A51" s="15" t="s">
        <v>34</v>
      </c>
      <c r="B51" s="27"/>
      <c r="C51" s="11"/>
    </row>
    <row r="52" spans="1:3" x14ac:dyDescent="0.2">
      <c r="A52" s="15" t="s">
        <v>35</v>
      </c>
      <c r="B52" s="27"/>
      <c r="C52" s="17"/>
    </row>
    <row r="53" spans="1:3" x14ac:dyDescent="0.2">
      <c r="A53" s="15" t="s">
        <v>36</v>
      </c>
      <c r="B53" s="27"/>
      <c r="C53" s="17"/>
    </row>
    <row r="54" spans="1:3" x14ac:dyDescent="0.2">
      <c r="A54" s="15"/>
      <c r="B54" s="27"/>
      <c r="C54" s="11"/>
    </row>
    <row r="55" spans="1:3" ht="34" x14ac:dyDescent="0.2">
      <c r="A55" s="15" t="s">
        <v>37</v>
      </c>
      <c r="B55" s="27">
        <f>22.738+4.27</f>
        <v>27.007999999999999</v>
      </c>
      <c r="C55" s="17" t="s">
        <v>62</v>
      </c>
    </row>
    <row r="56" spans="1:3" x14ac:dyDescent="0.2">
      <c r="A56" s="15"/>
      <c r="B56" s="27"/>
      <c r="C56" s="17"/>
    </row>
    <row r="57" spans="1:3" ht="34" x14ac:dyDescent="0.2">
      <c r="A57" s="15" t="s">
        <v>64</v>
      </c>
      <c r="B57" s="27">
        <v>19.841999999999999</v>
      </c>
      <c r="C57" s="17" t="s">
        <v>62</v>
      </c>
    </row>
    <row r="58" spans="1:3" x14ac:dyDescent="0.2">
      <c r="A58" s="15"/>
      <c r="B58" s="27"/>
      <c r="C58" s="11"/>
    </row>
    <row r="59" spans="1:3" x14ac:dyDescent="0.2">
      <c r="A59" s="15" t="s">
        <v>38</v>
      </c>
      <c r="B59" s="27">
        <f>SUM(B42:B57)</f>
        <v>46.83</v>
      </c>
      <c r="C59" s="11"/>
    </row>
    <row r="60" spans="1:3" x14ac:dyDescent="0.2">
      <c r="A60" s="28"/>
      <c r="B60" s="29"/>
      <c r="C60" s="30"/>
    </row>
    <row r="61" spans="1:3" x14ac:dyDescent="0.2">
      <c r="A61" s="31" t="s">
        <v>17</v>
      </c>
      <c r="B61" s="32">
        <f>B38+B59</f>
        <v>1622.32</v>
      </c>
      <c r="C61" s="33"/>
    </row>
    <row r="62" spans="1:3" x14ac:dyDescent="0.2">
      <c r="B62" s="10"/>
      <c r="C62" s="11"/>
    </row>
    <row r="63" spans="1:3" x14ac:dyDescent="0.2">
      <c r="B63" s="3"/>
      <c r="C63" s="10"/>
    </row>
    <row r="64" spans="1:3" x14ac:dyDescent="0.2">
      <c r="A64" s="36" t="s">
        <v>40</v>
      </c>
      <c r="B64" s="37">
        <f>ROUND((B26/B36),1)</f>
        <v>0.3</v>
      </c>
      <c r="C64" s="10"/>
    </row>
    <row r="65" spans="1:3" x14ac:dyDescent="0.2">
      <c r="A65" s="36" t="s">
        <v>41</v>
      </c>
      <c r="B65" s="37">
        <f>ROUND((B26/B38),1)</f>
        <v>5.3</v>
      </c>
      <c r="C65" s="10"/>
    </row>
    <row r="66" spans="1:3" x14ac:dyDescent="0.2">
      <c r="A66" s="36" t="s">
        <v>42</v>
      </c>
      <c r="B66" s="37">
        <f>ROUND((B26/B61),1)</f>
        <v>5.2</v>
      </c>
      <c r="C66" s="10"/>
    </row>
    <row r="69" spans="1:3" x14ac:dyDescent="0.2">
      <c r="A69" s="7" t="s">
        <v>43</v>
      </c>
      <c r="B69" s="8"/>
      <c r="C69" s="9"/>
    </row>
    <row r="70" spans="1:3" x14ac:dyDescent="0.2">
      <c r="C70" s="10"/>
    </row>
    <row r="71" spans="1:3" x14ac:dyDescent="0.2">
      <c r="A71" s="15" t="s">
        <v>65</v>
      </c>
    </row>
    <row r="72" spans="1:3" x14ac:dyDescent="0.2">
      <c r="A72" t="s">
        <v>66</v>
      </c>
    </row>
    <row r="73" spans="1:3" x14ac:dyDescent="0.2">
      <c r="A73" s="15" t="s">
        <v>67</v>
      </c>
    </row>
    <row r="74" spans="1:3" x14ac:dyDescent="0.2">
      <c r="A74" s="15" t="s">
        <v>68</v>
      </c>
    </row>
    <row r="75" spans="1:3" x14ac:dyDescent="0.2">
      <c r="C75" s="11"/>
    </row>
    <row r="76" spans="1:3" x14ac:dyDescent="0.2">
      <c r="A76" s="39"/>
      <c r="B76" s="39"/>
      <c r="C76" s="9"/>
    </row>
    <row r="77" spans="1:3" x14ac:dyDescent="0.2">
      <c r="C77" s="40"/>
    </row>
    <row r="78" spans="1:3" x14ac:dyDescent="0.2">
      <c r="C78" s="40"/>
    </row>
    <row r="79" spans="1:3" x14ac:dyDescent="0.2">
      <c r="B79" s="3" t="s">
        <v>3</v>
      </c>
    </row>
    <row r="80" spans="1:3" x14ac:dyDescent="0.2">
      <c r="B80" s="3"/>
    </row>
    <row r="81" spans="1:3" x14ac:dyDescent="0.2">
      <c r="B81" s="5" t="s">
        <v>6</v>
      </c>
    </row>
    <row r="82" spans="1:3" x14ac:dyDescent="0.2">
      <c r="B82" s="5"/>
    </row>
    <row r="83" spans="1:3" x14ac:dyDescent="0.2">
      <c r="B83" s="41">
        <v>45058</v>
      </c>
    </row>
    <row r="84" spans="1:3" x14ac:dyDescent="0.2">
      <c r="A84" s="2" t="s">
        <v>19</v>
      </c>
      <c r="B84" s="5"/>
    </row>
    <row r="85" spans="1:3" x14ac:dyDescent="0.2">
      <c r="A85" s="42"/>
      <c r="B85" s="5"/>
    </row>
    <row r="87" spans="1:3" ht="34" x14ac:dyDescent="0.2">
      <c r="A87" s="15" t="s">
        <v>50</v>
      </c>
      <c r="B87" s="16">
        <v>365</v>
      </c>
      <c r="C87" s="17" t="s">
        <v>56</v>
      </c>
    </row>
    <row r="88" spans="1:3" ht="34" x14ac:dyDescent="0.2">
      <c r="A88" s="15" t="s">
        <v>69</v>
      </c>
      <c r="B88" s="16">
        <v>-389</v>
      </c>
      <c r="C88" s="17" t="s">
        <v>56</v>
      </c>
    </row>
    <row r="89" spans="1:3" x14ac:dyDescent="0.2">
      <c r="A89" t="s">
        <v>53</v>
      </c>
      <c r="B89" s="29"/>
      <c r="C89" s="17"/>
    </row>
    <row r="90" spans="1:3" x14ac:dyDescent="0.2">
      <c r="A90" s="2" t="s">
        <v>60</v>
      </c>
      <c r="B90" s="43">
        <f>SUM(B87:B89)</f>
        <v>-24</v>
      </c>
    </row>
    <row r="93" spans="1:3" x14ac:dyDescent="0.2">
      <c r="A93" s="44" t="s">
        <v>54</v>
      </c>
    </row>
    <row r="97" spans="5:9" x14ac:dyDescent="0.2">
      <c r="E97" s="17"/>
      <c r="F97" s="17"/>
      <c r="G97" s="17"/>
      <c r="H97" s="17"/>
      <c r="I97" s="17"/>
    </row>
  </sheetData>
  <sheetProtection algorithmName="SHA-512" hashValue="nw9BiSvxfIJjuc22+HHeujoTjf3CFVvv1nddgVEet66BiNcejWBEuXM+CjeVHpjbO96rC+tC0Es/2iUJ5mIwCQ==" saltValue="5iE5BDRuYWHPg8WwZNP/PA==" spinCount="100000" sheet="1" objects="1" scenarios="1"/>
  <pageMargins left="0.7" right="0.7" top="0.75" bottom="0.75" header="0.3" footer="0.3"/>
  <pageSetup paperSize="9" scale="46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9EDFF-8084-1E46-B767-506BB8895DEC}">
  <sheetPr>
    <pageSetUpPr fitToPage="1"/>
  </sheetPr>
  <dimension ref="A1:J92"/>
  <sheetViews>
    <sheetView topLeftCell="A59"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70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71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5</v>
      </c>
      <c r="B5" s="5" t="s">
        <v>6</v>
      </c>
      <c r="C5" s="5" t="s">
        <v>6</v>
      </c>
    </row>
    <row r="6" spans="1:4" x14ac:dyDescent="0.2">
      <c r="A6" s="2"/>
      <c r="B6" s="6"/>
      <c r="C6" s="6"/>
    </row>
    <row r="7" spans="1:4" x14ac:dyDescent="0.2">
      <c r="A7" s="7" t="s">
        <v>7</v>
      </c>
      <c r="B7" s="8"/>
      <c r="C7" s="8"/>
      <c r="D7" s="9"/>
    </row>
    <row r="8" spans="1:4" x14ac:dyDescent="0.2">
      <c r="A8" s="2" t="s">
        <v>8</v>
      </c>
      <c r="B8" s="10"/>
      <c r="C8" s="10"/>
      <c r="D8" s="11"/>
    </row>
    <row r="9" spans="1:4" x14ac:dyDescent="0.2">
      <c r="A9" s="12">
        <v>45079</v>
      </c>
      <c r="B9" s="10"/>
      <c r="C9" s="10"/>
      <c r="D9" s="11"/>
    </row>
    <row r="10" spans="1:4" x14ac:dyDescent="0.2">
      <c r="A10" s="12"/>
      <c r="B10" s="10"/>
      <c r="C10" s="10"/>
      <c r="D10" s="11"/>
    </row>
    <row r="11" spans="1:4" x14ac:dyDescent="0.2">
      <c r="A11" s="2" t="s">
        <v>19</v>
      </c>
      <c r="B11" s="10"/>
      <c r="C11" s="10"/>
      <c r="D11" s="11"/>
    </row>
    <row r="12" spans="1:4" x14ac:dyDescent="0.2">
      <c r="A12" s="14">
        <v>0.80128999999999995</v>
      </c>
      <c r="B12" s="10"/>
      <c r="C12" s="10"/>
      <c r="D12" s="11" t="s">
        <v>72</v>
      </c>
    </row>
    <row r="13" spans="1:4" x14ac:dyDescent="0.2">
      <c r="A13" s="13"/>
      <c r="B13" s="10"/>
      <c r="C13" s="10"/>
      <c r="D13" s="11"/>
    </row>
    <row r="14" spans="1:4" x14ac:dyDescent="0.2">
      <c r="A14" s="13"/>
      <c r="B14" s="10"/>
      <c r="C14" s="10"/>
      <c r="D14" s="11"/>
    </row>
    <row r="15" spans="1:4" ht="34" x14ac:dyDescent="0.2">
      <c r="A15" s="15" t="s">
        <v>73</v>
      </c>
      <c r="B15" s="16">
        <f>C15*A12</f>
        <v>57692.88</v>
      </c>
      <c r="C15" s="16">
        <v>72000</v>
      </c>
      <c r="D15" s="17" t="s">
        <v>74</v>
      </c>
    </row>
    <row r="16" spans="1:4" x14ac:dyDescent="0.2">
      <c r="A16" s="15"/>
      <c r="B16" s="16"/>
      <c r="C16" s="16"/>
      <c r="D16" s="17"/>
    </row>
    <row r="17" spans="1:4" x14ac:dyDescent="0.2">
      <c r="A17" s="15"/>
      <c r="B17" s="16"/>
      <c r="C17" s="16"/>
      <c r="D17" s="17"/>
    </row>
    <row r="18" spans="1:4" x14ac:dyDescent="0.2">
      <c r="A18" s="18" t="s">
        <v>13</v>
      </c>
      <c r="B18" s="16"/>
      <c r="C18" s="16"/>
      <c r="D18" s="17"/>
    </row>
    <row r="19" spans="1:4" x14ac:dyDescent="0.2">
      <c r="A19" s="15"/>
      <c r="B19" s="16"/>
      <c r="C19" s="16"/>
      <c r="D19" s="17"/>
    </row>
    <row r="20" spans="1:4" ht="34" x14ac:dyDescent="0.2">
      <c r="A20" s="15" t="s">
        <v>75</v>
      </c>
      <c r="B20" s="16">
        <f>-B85</f>
        <v>-4628.3799999999974</v>
      </c>
      <c r="C20" s="16">
        <f>-C85</f>
        <v>-22000</v>
      </c>
      <c r="D20" s="17" t="s">
        <v>74</v>
      </c>
    </row>
    <row r="21" spans="1:4" x14ac:dyDescent="0.2">
      <c r="A21" s="15"/>
      <c r="B21" s="16"/>
      <c r="C21" s="16"/>
      <c r="D21" s="17"/>
    </row>
    <row r="22" spans="1:4" x14ac:dyDescent="0.2">
      <c r="A22" s="4"/>
      <c r="B22" s="10"/>
      <c r="C22" s="10"/>
    </row>
    <row r="23" spans="1:4" x14ac:dyDescent="0.2">
      <c r="A23" s="19" t="s">
        <v>16</v>
      </c>
      <c r="B23" s="20">
        <f>B15-B85</f>
        <v>53064.5</v>
      </c>
      <c r="C23" s="20"/>
      <c r="D23" s="21"/>
    </row>
    <row r="24" spans="1:4" x14ac:dyDescent="0.2">
      <c r="A24" s="2"/>
    </row>
    <row r="25" spans="1:4" x14ac:dyDescent="0.2">
      <c r="A25" s="2"/>
    </row>
    <row r="26" spans="1:4" x14ac:dyDescent="0.2">
      <c r="A26" s="7" t="s">
        <v>17</v>
      </c>
      <c r="B26" s="7"/>
      <c r="C26" s="7"/>
      <c r="D26" s="22"/>
    </row>
    <row r="27" spans="1:4" x14ac:dyDescent="0.2">
      <c r="A27" s="2" t="s">
        <v>18</v>
      </c>
      <c r="B27" s="3"/>
      <c r="C27" s="3"/>
      <c r="D27" s="23"/>
    </row>
    <row r="28" spans="1:4" x14ac:dyDescent="0.2">
      <c r="A28" s="12">
        <v>44926</v>
      </c>
      <c r="B28" s="24"/>
      <c r="C28" s="24"/>
      <c r="D28" s="24"/>
    </row>
    <row r="29" spans="1:4" x14ac:dyDescent="0.2">
      <c r="A29" s="13"/>
      <c r="B29" s="25"/>
      <c r="C29" s="25"/>
      <c r="D29" s="24"/>
    </row>
    <row r="30" spans="1:4" x14ac:dyDescent="0.2">
      <c r="A30" s="2" t="s">
        <v>19</v>
      </c>
      <c r="B30" s="24"/>
      <c r="C30" s="24"/>
      <c r="D30" s="24"/>
    </row>
    <row r="31" spans="1:4" x14ac:dyDescent="0.2">
      <c r="A31" s="26"/>
      <c r="B31" s="24"/>
      <c r="C31" s="24"/>
      <c r="D31" s="26"/>
    </row>
    <row r="32" spans="1:4" x14ac:dyDescent="0.2">
      <c r="A32" s="13"/>
      <c r="B32" s="24"/>
      <c r="C32" s="24"/>
      <c r="D32" s="24"/>
    </row>
    <row r="33" spans="1:4" ht="17" x14ac:dyDescent="0.2">
      <c r="A33" s="15" t="s">
        <v>20</v>
      </c>
      <c r="B33" s="27">
        <v>18127.953000000001</v>
      </c>
      <c r="C33" s="27"/>
      <c r="D33" s="17" t="s">
        <v>76</v>
      </c>
    </row>
    <row r="34" spans="1:4" x14ac:dyDescent="0.2">
      <c r="A34" s="15" t="s">
        <v>22</v>
      </c>
      <c r="B34" s="27"/>
      <c r="C34" s="27"/>
      <c r="D34" s="17"/>
    </row>
    <row r="35" spans="1:4" ht="17" x14ac:dyDescent="0.2">
      <c r="A35" s="1" t="s">
        <v>23</v>
      </c>
      <c r="B35" s="27">
        <v>3748.7370000000001</v>
      </c>
      <c r="C35" s="27"/>
      <c r="D35" s="17" t="s">
        <v>76</v>
      </c>
    </row>
    <row r="36" spans="1:4" x14ac:dyDescent="0.2">
      <c r="A36" s="15"/>
      <c r="B36" s="27"/>
      <c r="C36" s="27"/>
      <c r="D36" s="11"/>
    </row>
    <row r="37" spans="1:4" x14ac:dyDescent="0.2">
      <c r="A37" s="1" t="s">
        <v>24</v>
      </c>
      <c r="B37" s="27"/>
      <c r="C37" s="27"/>
      <c r="D37" s="11"/>
    </row>
    <row r="38" spans="1:4" x14ac:dyDescent="0.2">
      <c r="A38" s="15"/>
      <c r="B38" s="27"/>
      <c r="C38" s="27"/>
      <c r="D38" s="11"/>
    </row>
    <row r="39" spans="1:4" x14ac:dyDescent="0.2">
      <c r="A39" s="15" t="s">
        <v>25</v>
      </c>
      <c r="B39" s="27"/>
      <c r="C39" s="27"/>
      <c r="D39" s="17"/>
    </row>
    <row r="40" spans="1:4" x14ac:dyDescent="0.2">
      <c r="A40" s="15" t="s">
        <v>26</v>
      </c>
      <c r="B40" s="27"/>
      <c r="C40" s="27"/>
      <c r="D40" s="11"/>
    </row>
    <row r="41" spans="1:4" x14ac:dyDescent="0.2">
      <c r="A41" s="15"/>
      <c r="B41" s="27"/>
      <c r="C41" s="27"/>
      <c r="D41" s="11"/>
    </row>
    <row r="42" spans="1:4" x14ac:dyDescent="0.2">
      <c r="A42" s="15" t="s">
        <v>27</v>
      </c>
      <c r="B42" s="27"/>
      <c r="C42" s="27"/>
      <c r="D42" s="11"/>
    </row>
    <row r="43" spans="1:4" x14ac:dyDescent="0.2">
      <c r="A43" s="15" t="s">
        <v>63</v>
      </c>
      <c r="B43" s="27"/>
      <c r="C43" s="27"/>
      <c r="D43" s="17"/>
    </row>
    <row r="44" spans="1:4" x14ac:dyDescent="0.2">
      <c r="A44" s="15" t="s">
        <v>30</v>
      </c>
      <c r="B44" s="27"/>
      <c r="C44" s="27"/>
      <c r="D44" s="11"/>
    </row>
    <row r="45" spans="1:4" x14ac:dyDescent="0.2">
      <c r="A45" s="15" t="s">
        <v>31</v>
      </c>
      <c r="B45" s="27"/>
      <c r="C45" s="27"/>
      <c r="D45" s="11"/>
    </row>
    <row r="46" spans="1:4" x14ac:dyDescent="0.2">
      <c r="A46" s="15"/>
      <c r="B46" s="27"/>
      <c r="C46" s="27"/>
      <c r="D46" s="11"/>
    </row>
    <row r="47" spans="1:4" x14ac:dyDescent="0.2">
      <c r="A47" s="15" t="s">
        <v>33</v>
      </c>
      <c r="B47" s="27"/>
      <c r="C47" s="27"/>
      <c r="D47" s="17"/>
    </row>
    <row r="48" spans="1:4" x14ac:dyDescent="0.2">
      <c r="A48" s="15" t="s">
        <v>34</v>
      </c>
      <c r="B48" s="27"/>
      <c r="C48" s="27"/>
      <c r="D48" s="11"/>
    </row>
    <row r="49" spans="1:4" x14ac:dyDescent="0.2">
      <c r="A49" s="15" t="s">
        <v>35</v>
      </c>
      <c r="B49" s="27"/>
      <c r="C49" s="27"/>
      <c r="D49" s="17"/>
    </row>
    <row r="50" spans="1:4" ht="17" x14ac:dyDescent="0.2">
      <c r="A50" s="15" t="s">
        <v>36</v>
      </c>
      <c r="B50" s="27">
        <v>1081.1890000000001</v>
      </c>
      <c r="C50" s="27"/>
      <c r="D50" s="17" t="s">
        <v>76</v>
      </c>
    </row>
    <row r="51" spans="1:4" x14ac:dyDescent="0.2">
      <c r="A51" s="15"/>
      <c r="B51" s="27"/>
      <c r="C51" s="27"/>
      <c r="D51" s="11"/>
    </row>
    <row r="52" spans="1:4" ht="17" x14ac:dyDescent="0.2">
      <c r="A52" s="15" t="s">
        <v>37</v>
      </c>
      <c r="B52" s="27">
        <v>77.992000000000004</v>
      </c>
      <c r="C52" s="27"/>
      <c r="D52" s="17" t="s">
        <v>76</v>
      </c>
    </row>
    <row r="53" spans="1:4" x14ac:dyDescent="0.2">
      <c r="A53" s="15"/>
      <c r="B53" s="27"/>
      <c r="C53" s="27"/>
      <c r="D53" s="11"/>
    </row>
    <row r="54" spans="1:4" x14ac:dyDescent="0.2">
      <c r="A54" s="15" t="s">
        <v>38</v>
      </c>
      <c r="B54" s="27">
        <f>SUM(B39:B52)</f>
        <v>1159.181</v>
      </c>
      <c r="C54" s="27"/>
      <c r="D54" s="11"/>
    </row>
    <row r="55" spans="1:4" x14ac:dyDescent="0.2">
      <c r="A55" s="28"/>
      <c r="B55" s="29"/>
      <c r="C55" s="29"/>
      <c r="D55" s="30"/>
    </row>
    <row r="56" spans="1:4" x14ac:dyDescent="0.2">
      <c r="A56" s="31" t="s">
        <v>17</v>
      </c>
      <c r="B56" s="32">
        <f>B35+B54</f>
        <v>4907.9179999999997</v>
      </c>
      <c r="C56" s="32"/>
      <c r="D56" s="33"/>
    </row>
    <row r="57" spans="1:4" x14ac:dyDescent="0.2">
      <c r="B57" s="10"/>
      <c r="C57" s="10"/>
      <c r="D57" s="11"/>
    </row>
    <row r="58" spans="1:4" x14ac:dyDescent="0.2">
      <c r="B58" s="3"/>
      <c r="C58" s="3"/>
      <c r="D58" s="10"/>
    </row>
    <row r="59" spans="1:4" x14ac:dyDescent="0.2">
      <c r="A59" s="36" t="s">
        <v>40</v>
      </c>
      <c r="B59" s="37">
        <f>ROUND((B23/B33),1)</f>
        <v>2.9</v>
      </c>
      <c r="C59" s="38"/>
      <c r="D59" s="10"/>
    </row>
    <row r="60" spans="1:4" x14ac:dyDescent="0.2">
      <c r="A60" s="36" t="s">
        <v>41</v>
      </c>
      <c r="B60" s="37">
        <f>ROUND((B23/B35),1)</f>
        <v>14.2</v>
      </c>
      <c r="C60" s="38"/>
      <c r="D60" s="10"/>
    </row>
    <row r="61" spans="1:4" x14ac:dyDescent="0.2">
      <c r="A61" s="36" t="s">
        <v>42</v>
      </c>
      <c r="B61" s="37">
        <f>ROUND((B23/B56),1)</f>
        <v>10.8</v>
      </c>
      <c r="C61" s="38"/>
      <c r="D61" s="10"/>
    </row>
    <row r="64" spans="1:4" x14ac:dyDescent="0.2">
      <c r="A64" s="7" t="s">
        <v>43</v>
      </c>
      <c r="B64" s="8"/>
      <c r="C64" s="8"/>
      <c r="D64" s="9"/>
    </row>
    <row r="65" spans="1:4" x14ac:dyDescent="0.2">
      <c r="D65" s="10"/>
    </row>
    <row r="66" spans="1:4" x14ac:dyDescent="0.2">
      <c r="A66" s="15" t="s">
        <v>77</v>
      </c>
    </row>
    <row r="67" spans="1:4" x14ac:dyDescent="0.2">
      <c r="A67" t="s">
        <v>78</v>
      </c>
    </row>
    <row r="68" spans="1:4" x14ac:dyDescent="0.2">
      <c r="A68" s="15" t="s">
        <v>79</v>
      </c>
    </row>
    <row r="69" spans="1:4" x14ac:dyDescent="0.2">
      <c r="A69" t="s">
        <v>80</v>
      </c>
    </row>
    <row r="70" spans="1:4" x14ac:dyDescent="0.2">
      <c r="D70" s="11"/>
    </row>
    <row r="71" spans="1:4" x14ac:dyDescent="0.2">
      <c r="A71" s="39"/>
      <c r="B71" s="39"/>
      <c r="C71" s="39"/>
      <c r="D71" s="9"/>
    </row>
    <row r="72" spans="1:4" x14ac:dyDescent="0.2">
      <c r="D72" s="40"/>
    </row>
    <row r="73" spans="1:4" x14ac:dyDescent="0.2">
      <c r="D73" s="40"/>
    </row>
    <row r="74" spans="1:4" x14ac:dyDescent="0.2">
      <c r="B74" s="3" t="s">
        <v>3</v>
      </c>
      <c r="C74" s="3" t="s">
        <v>71</v>
      </c>
    </row>
    <row r="75" spans="1:4" x14ac:dyDescent="0.2">
      <c r="B75" s="3"/>
      <c r="C75" s="3"/>
    </row>
    <row r="76" spans="1:4" x14ac:dyDescent="0.2">
      <c r="B76" s="5" t="s">
        <v>6</v>
      </c>
      <c r="C76" s="5" t="s">
        <v>6</v>
      </c>
    </row>
    <row r="77" spans="1:4" x14ac:dyDescent="0.2">
      <c r="B77" s="5"/>
      <c r="C77" s="5"/>
    </row>
    <row r="78" spans="1:4" x14ac:dyDescent="0.2">
      <c r="B78" s="41">
        <v>45128</v>
      </c>
      <c r="C78" s="41">
        <v>45128</v>
      </c>
    </row>
    <row r="79" spans="1:4" x14ac:dyDescent="0.2">
      <c r="A79" s="2" t="s">
        <v>19</v>
      </c>
      <c r="B79" s="5"/>
      <c r="C79" s="5"/>
    </row>
    <row r="80" spans="1:4" x14ac:dyDescent="0.2">
      <c r="A80" s="42">
        <f>A12</f>
        <v>0.80128999999999995</v>
      </c>
      <c r="B80" s="5"/>
      <c r="C80" s="5"/>
      <c r="D80" s="11" t="s">
        <v>72</v>
      </c>
    </row>
    <row r="82" spans="1:10" ht="34" x14ac:dyDescent="0.2">
      <c r="A82" s="15" t="s">
        <v>50</v>
      </c>
      <c r="B82" s="16">
        <f>C82*A80</f>
        <v>17628.379999999997</v>
      </c>
      <c r="C82" s="16">
        <v>22000</v>
      </c>
      <c r="D82" s="17" t="s">
        <v>74</v>
      </c>
    </row>
    <row r="83" spans="1:10" ht="119" x14ac:dyDescent="0.2">
      <c r="A83" s="15" t="s">
        <v>81</v>
      </c>
      <c r="B83" s="16">
        <v>-13000</v>
      </c>
      <c r="C83" s="16"/>
      <c r="D83" s="47" t="s">
        <v>82</v>
      </c>
    </row>
    <row r="84" spans="1:10" x14ac:dyDescent="0.2">
      <c r="A84" t="s">
        <v>53</v>
      </c>
      <c r="B84" s="29"/>
      <c r="C84" s="29"/>
      <c r="D84" s="17"/>
    </row>
    <row r="85" spans="1:10" x14ac:dyDescent="0.2">
      <c r="A85" s="2" t="s">
        <v>60</v>
      </c>
      <c r="B85" s="43">
        <f>SUM(B82:B84)</f>
        <v>4628.3799999999974</v>
      </c>
      <c r="C85" s="43">
        <f>SUM(C82:C84)</f>
        <v>22000</v>
      </c>
    </row>
    <row r="88" spans="1:10" x14ac:dyDescent="0.2">
      <c r="A88" s="44" t="s">
        <v>54</v>
      </c>
    </row>
    <row r="92" spans="1:10" x14ac:dyDescent="0.2">
      <c r="F92" s="17"/>
      <c r="G92" s="17"/>
      <c r="H92" s="17"/>
      <c r="I92" s="17"/>
      <c r="J92" s="17"/>
    </row>
  </sheetData>
  <sheetProtection algorithmName="SHA-512" hashValue="YKv4cI4tdCsZQhRNkYlp1hT80KeRKZy8m+ItwU1ywNNYBIQLXg6w6j0/nuYNe7365KTJttGbpYZCSwL2RqDLVg==" saltValue="fnxcZqHME2pZNXoex0Vx6w==" spinCount="100000" sheet="1" objects="1" scenarios="1"/>
  <pageMargins left="0.7" right="0.7" top="0.75" bottom="0.75" header="0.3" footer="0.3"/>
  <pageSetup paperSize="9" scale="4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8A8E5-AAEC-6941-8D5F-AB7C74FC0AEC}">
  <sheetPr>
    <pageSetUpPr fitToPage="1"/>
  </sheetPr>
  <dimension ref="A1:I92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83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5</v>
      </c>
      <c r="B5" s="5" t="s">
        <v>6</v>
      </c>
    </row>
    <row r="6" spans="1:3" x14ac:dyDescent="0.2">
      <c r="A6" s="2"/>
      <c r="B6" s="6"/>
    </row>
    <row r="7" spans="1:3" x14ac:dyDescent="0.2">
      <c r="A7" s="7" t="s">
        <v>7</v>
      </c>
      <c r="B7" s="8"/>
      <c r="C7" s="9"/>
    </row>
    <row r="8" spans="1:3" x14ac:dyDescent="0.2">
      <c r="A8" s="2" t="s">
        <v>8</v>
      </c>
      <c r="B8" s="10"/>
      <c r="C8" s="11"/>
    </row>
    <row r="9" spans="1:3" x14ac:dyDescent="0.2">
      <c r="A9" s="12">
        <v>45086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5" t="s">
        <v>73</v>
      </c>
      <c r="B12" s="16">
        <v>4150</v>
      </c>
      <c r="C12" s="17" t="s">
        <v>84</v>
      </c>
    </row>
    <row r="13" spans="1:3" x14ac:dyDescent="0.2">
      <c r="A13" s="15"/>
      <c r="B13" s="16"/>
      <c r="C13" s="17"/>
    </row>
    <row r="14" spans="1:3" ht="34" x14ac:dyDescent="0.2">
      <c r="A14" s="15" t="s">
        <v>57</v>
      </c>
      <c r="B14" s="46">
        <v>500</v>
      </c>
      <c r="C14" s="17" t="s">
        <v>85</v>
      </c>
    </row>
    <row r="15" spans="1:3" x14ac:dyDescent="0.2">
      <c r="A15" s="15"/>
      <c r="B15" s="16"/>
      <c r="C15" s="17"/>
    </row>
    <row r="16" spans="1:3" x14ac:dyDescent="0.2">
      <c r="A16" s="1" t="s">
        <v>59</v>
      </c>
      <c r="B16" s="16">
        <f>SUM(B12:B14)</f>
        <v>4650</v>
      </c>
      <c r="C16" s="17"/>
    </row>
    <row r="17" spans="1:3" x14ac:dyDescent="0.2">
      <c r="A17" s="1"/>
      <c r="B17" s="16"/>
      <c r="C17" s="17"/>
    </row>
    <row r="18" spans="1:3" x14ac:dyDescent="0.2">
      <c r="A18" s="15"/>
      <c r="B18" s="16"/>
      <c r="C18" s="17"/>
    </row>
    <row r="19" spans="1:3" hidden="1" x14ac:dyDescent="0.2">
      <c r="A19" s="18" t="s">
        <v>13</v>
      </c>
      <c r="B19" s="16"/>
      <c r="C19" s="17"/>
    </row>
    <row r="20" spans="1:3" hidden="1" x14ac:dyDescent="0.2">
      <c r="A20" s="15"/>
      <c r="B20" s="16"/>
      <c r="C20" s="17"/>
    </row>
    <row r="21" spans="1:3" hidden="1" x14ac:dyDescent="0.2">
      <c r="A21" s="15"/>
      <c r="B21" s="16"/>
      <c r="C21" s="17"/>
    </row>
    <row r="22" spans="1:3" hidden="1" x14ac:dyDescent="0.2">
      <c r="A22" s="15"/>
      <c r="B22" s="16"/>
      <c r="C22" s="17"/>
    </row>
    <row r="23" spans="1:3" x14ac:dyDescent="0.2">
      <c r="A23" s="4"/>
      <c r="B23" s="10"/>
    </row>
    <row r="24" spans="1:3" x14ac:dyDescent="0.2">
      <c r="A24" s="19" t="s">
        <v>16</v>
      </c>
      <c r="B24" s="20">
        <f>B16-B93</f>
        <v>4650</v>
      </c>
      <c r="C24" s="21"/>
    </row>
    <row r="25" spans="1:3" x14ac:dyDescent="0.2">
      <c r="A25" s="2"/>
    </row>
    <row r="26" spans="1:3" x14ac:dyDescent="0.2">
      <c r="A26" s="2"/>
    </row>
    <row r="27" spans="1:3" x14ac:dyDescent="0.2">
      <c r="A27" s="7" t="s">
        <v>17</v>
      </c>
      <c r="B27" s="7"/>
      <c r="C27" s="22"/>
    </row>
    <row r="28" spans="1:3" x14ac:dyDescent="0.2">
      <c r="A28" s="2" t="s">
        <v>18</v>
      </c>
      <c r="B28" s="3"/>
      <c r="C28" s="23"/>
    </row>
    <row r="29" spans="1:3" x14ac:dyDescent="0.2">
      <c r="A29" s="12">
        <v>44926</v>
      </c>
      <c r="B29" s="24"/>
      <c r="C29" s="24"/>
    </row>
    <row r="30" spans="1:3" x14ac:dyDescent="0.2">
      <c r="A30" s="13"/>
      <c r="B30" s="25"/>
      <c r="C30" s="24"/>
    </row>
    <row r="31" spans="1:3" x14ac:dyDescent="0.2">
      <c r="A31" s="2" t="s">
        <v>19</v>
      </c>
      <c r="B31" s="24"/>
      <c r="C31" s="24"/>
    </row>
    <row r="32" spans="1:3" x14ac:dyDescent="0.2">
      <c r="A32" s="26"/>
      <c r="B32" s="24"/>
      <c r="C32" s="26"/>
    </row>
    <row r="33" spans="1:3" x14ac:dyDescent="0.2">
      <c r="A33" s="13"/>
      <c r="B33" s="24"/>
      <c r="C33" s="24"/>
    </row>
    <row r="34" spans="1:3" ht="17" x14ac:dyDescent="0.2">
      <c r="A34" s="15" t="s">
        <v>20</v>
      </c>
      <c r="B34" s="27">
        <v>23700</v>
      </c>
      <c r="C34" s="17" t="s">
        <v>84</v>
      </c>
    </row>
    <row r="35" spans="1:3" hidden="1" x14ac:dyDescent="0.2">
      <c r="A35" s="15" t="s">
        <v>22</v>
      </c>
      <c r="B35" s="27"/>
      <c r="C35" s="17"/>
    </row>
    <row r="36" spans="1:3" ht="17" hidden="1" x14ac:dyDescent="0.2">
      <c r="A36" s="1" t="s">
        <v>23</v>
      </c>
      <c r="B36" s="27">
        <v>0</v>
      </c>
      <c r="C36" s="17" t="s">
        <v>86</v>
      </c>
    </row>
    <row r="37" spans="1:3" hidden="1" x14ac:dyDescent="0.2">
      <c r="A37" s="15"/>
      <c r="B37" s="27"/>
      <c r="C37" s="11"/>
    </row>
    <row r="38" spans="1:3" hidden="1" x14ac:dyDescent="0.2">
      <c r="A38" s="1" t="s">
        <v>24</v>
      </c>
      <c r="B38" s="27"/>
      <c r="C38" s="11"/>
    </row>
    <row r="39" spans="1:3" hidden="1" x14ac:dyDescent="0.2">
      <c r="A39" s="15"/>
      <c r="B39" s="27"/>
      <c r="C39" s="11"/>
    </row>
    <row r="40" spans="1:3" hidden="1" x14ac:dyDescent="0.2">
      <c r="A40" s="15" t="s">
        <v>25</v>
      </c>
      <c r="B40" s="27"/>
      <c r="C40" s="17"/>
    </row>
    <row r="41" spans="1:3" hidden="1" x14ac:dyDescent="0.2">
      <c r="A41" s="15" t="s">
        <v>26</v>
      </c>
      <c r="B41" s="27"/>
      <c r="C41" s="11"/>
    </row>
    <row r="42" spans="1:3" hidden="1" x14ac:dyDescent="0.2">
      <c r="A42" s="15"/>
      <c r="B42" s="27"/>
      <c r="C42" s="11"/>
    </row>
    <row r="43" spans="1:3" hidden="1" x14ac:dyDescent="0.2">
      <c r="A43" s="15" t="s">
        <v>27</v>
      </c>
      <c r="B43" s="27"/>
      <c r="C43" s="11"/>
    </row>
    <row r="44" spans="1:3" hidden="1" x14ac:dyDescent="0.2">
      <c r="A44" s="15" t="s">
        <v>63</v>
      </c>
      <c r="B44" s="27"/>
      <c r="C44" s="17"/>
    </row>
    <row r="45" spans="1:3" hidden="1" x14ac:dyDescent="0.2">
      <c r="A45" s="15" t="s">
        <v>30</v>
      </c>
      <c r="B45" s="27"/>
      <c r="C45" s="11"/>
    </row>
    <row r="46" spans="1:3" hidden="1" x14ac:dyDescent="0.2">
      <c r="A46" s="15" t="s">
        <v>31</v>
      </c>
      <c r="B46" s="27"/>
      <c r="C46" s="11"/>
    </row>
    <row r="47" spans="1:3" hidden="1" x14ac:dyDescent="0.2">
      <c r="A47" s="15"/>
      <c r="B47" s="27"/>
      <c r="C47" s="11"/>
    </row>
    <row r="48" spans="1:3" hidden="1" x14ac:dyDescent="0.2">
      <c r="A48" s="15" t="s">
        <v>33</v>
      </c>
      <c r="B48" s="27"/>
      <c r="C48" s="17"/>
    </row>
    <row r="49" spans="1:3" hidden="1" x14ac:dyDescent="0.2">
      <c r="A49" s="15" t="s">
        <v>34</v>
      </c>
      <c r="B49" s="27"/>
      <c r="C49" s="11"/>
    </row>
    <row r="50" spans="1:3" hidden="1" x14ac:dyDescent="0.2">
      <c r="A50" s="15" t="s">
        <v>35</v>
      </c>
      <c r="B50" s="27"/>
      <c r="C50" s="17"/>
    </row>
    <row r="51" spans="1:3" hidden="1" x14ac:dyDescent="0.2">
      <c r="A51" s="15" t="s">
        <v>36</v>
      </c>
      <c r="B51" s="27"/>
      <c r="C51" s="17"/>
    </row>
    <row r="52" spans="1:3" hidden="1" x14ac:dyDescent="0.2">
      <c r="A52" s="15"/>
      <c r="B52" s="27"/>
      <c r="C52" s="11"/>
    </row>
    <row r="53" spans="1:3" ht="17" hidden="1" x14ac:dyDescent="0.2">
      <c r="A53" s="15" t="s">
        <v>37</v>
      </c>
      <c r="B53" s="27">
        <v>0</v>
      </c>
      <c r="C53" s="17" t="s">
        <v>87</v>
      </c>
    </row>
    <row r="54" spans="1:3" hidden="1" x14ac:dyDescent="0.2">
      <c r="A54" s="15"/>
      <c r="B54" s="27"/>
      <c r="C54" s="11"/>
    </row>
    <row r="55" spans="1:3" hidden="1" x14ac:dyDescent="0.2">
      <c r="A55" s="15" t="s">
        <v>38</v>
      </c>
      <c r="B55" s="27">
        <f>SUM(B40:B53)</f>
        <v>0</v>
      </c>
      <c r="C55" s="11"/>
    </row>
    <row r="56" spans="1:3" x14ac:dyDescent="0.2">
      <c r="A56" s="28"/>
      <c r="B56" s="29"/>
      <c r="C56" s="30"/>
    </row>
    <row r="57" spans="1:3" ht="17" x14ac:dyDescent="0.2">
      <c r="A57" s="31" t="s">
        <v>17</v>
      </c>
      <c r="B57" s="32">
        <v>3900</v>
      </c>
      <c r="C57" s="48" t="s">
        <v>84</v>
      </c>
    </row>
    <row r="58" spans="1:3" x14ac:dyDescent="0.2">
      <c r="B58" s="10"/>
      <c r="C58" s="11"/>
    </row>
    <row r="59" spans="1:3" x14ac:dyDescent="0.2">
      <c r="B59" s="3"/>
      <c r="C59" s="10"/>
    </row>
    <row r="60" spans="1:3" x14ac:dyDescent="0.2">
      <c r="A60" s="36" t="s">
        <v>40</v>
      </c>
      <c r="B60" s="37">
        <f>ROUND((B24/B34),1)</f>
        <v>0.2</v>
      </c>
      <c r="C60" s="10"/>
    </row>
    <row r="61" spans="1:3" x14ac:dyDescent="0.2">
      <c r="A61" s="36" t="s">
        <v>41</v>
      </c>
      <c r="B61" s="49" t="s">
        <v>88</v>
      </c>
      <c r="C61" s="10"/>
    </row>
    <row r="62" spans="1:3" x14ac:dyDescent="0.2">
      <c r="A62" s="36" t="s">
        <v>42</v>
      </c>
      <c r="B62" s="49" t="s">
        <v>88</v>
      </c>
      <c r="C62" s="10"/>
    </row>
    <row r="65" spans="1:3" x14ac:dyDescent="0.2">
      <c r="A65" s="7" t="s">
        <v>43</v>
      </c>
      <c r="B65" s="8"/>
      <c r="C65" s="9"/>
    </row>
    <row r="66" spans="1:3" x14ac:dyDescent="0.2">
      <c r="C66" s="10"/>
    </row>
    <row r="67" spans="1:3" x14ac:dyDescent="0.2">
      <c r="A67" s="15" t="s">
        <v>89</v>
      </c>
    </row>
    <row r="68" spans="1:3" hidden="1" x14ac:dyDescent="0.2">
      <c r="A68" s="15"/>
    </row>
    <row r="69" spans="1:3" hidden="1" x14ac:dyDescent="0.2"/>
    <row r="70" spans="1:3" x14ac:dyDescent="0.2">
      <c r="C70" s="11"/>
    </row>
    <row r="71" spans="1:3" x14ac:dyDescent="0.2">
      <c r="A71" s="39"/>
      <c r="B71" s="39"/>
      <c r="C71" s="9"/>
    </row>
    <row r="72" spans="1:3" x14ac:dyDescent="0.2">
      <c r="C72" s="40"/>
    </row>
    <row r="73" spans="1:3" x14ac:dyDescent="0.2">
      <c r="C73" s="40"/>
    </row>
    <row r="74" spans="1:3" hidden="1" x14ac:dyDescent="0.2">
      <c r="B74" s="3" t="s">
        <v>3</v>
      </c>
    </row>
    <row r="75" spans="1:3" hidden="1" x14ac:dyDescent="0.2">
      <c r="B75" s="3"/>
    </row>
    <row r="76" spans="1:3" hidden="1" x14ac:dyDescent="0.2">
      <c r="B76" s="5" t="s">
        <v>6</v>
      </c>
    </row>
    <row r="77" spans="1:3" hidden="1" x14ac:dyDescent="0.2">
      <c r="B77" s="5"/>
    </row>
    <row r="78" spans="1:3" hidden="1" x14ac:dyDescent="0.2">
      <c r="B78" s="41" t="s">
        <v>90</v>
      </c>
    </row>
    <row r="79" spans="1:3" hidden="1" x14ac:dyDescent="0.2">
      <c r="A79" s="2" t="s">
        <v>19</v>
      </c>
      <c r="B79" s="5"/>
    </row>
    <row r="80" spans="1:3" hidden="1" x14ac:dyDescent="0.2">
      <c r="A80" s="42"/>
      <c r="B80" s="5"/>
    </row>
    <row r="81" spans="1:9" hidden="1" x14ac:dyDescent="0.2"/>
    <row r="82" spans="1:9" ht="17" hidden="1" x14ac:dyDescent="0.2">
      <c r="A82" s="15" t="s">
        <v>50</v>
      </c>
      <c r="B82" s="16">
        <v>0</v>
      </c>
      <c r="C82" s="17" t="s">
        <v>87</v>
      </c>
    </row>
    <row r="83" spans="1:9" hidden="1" x14ac:dyDescent="0.2">
      <c r="A83" s="15" t="s">
        <v>81</v>
      </c>
      <c r="B83" s="16"/>
      <c r="C83" s="17"/>
    </row>
    <row r="84" spans="1:9" hidden="1" x14ac:dyDescent="0.2">
      <c r="A84" t="s">
        <v>53</v>
      </c>
      <c r="B84" s="29"/>
      <c r="C84" s="17"/>
    </row>
    <row r="85" spans="1:9" hidden="1" x14ac:dyDescent="0.2">
      <c r="A85" s="2" t="s">
        <v>60</v>
      </c>
      <c r="B85" s="43">
        <f>SUM(B82:B84)</f>
        <v>0</v>
      </c>
    </row>
    <row r="88" spans="1:9" x14ac:dyDescent="0.2">
      <c r="A88" s="44" t="s">
        <v>54</v>
      </c>
    </row>
    <row r="92" spans="1:9" x14ac:dyDescent="0.2">
      <c r="E92" s="17"/>
      <c r="F92" s="17"/>
      <c r="G92" s="17"/>
      <c r="H92" s="17"/>
      <c r="I92" s="17"/>
    </row>
  </sheetData>
  <sheetProtection algorithmName="SHA-512" hashValue="8wXUrq40J7oJVCDMF2M8Epm2YHKUJzi8Bb+L4fJidJ1amUf1gepfHkpwrGoxxxbuakXI0WyqYnoXsjA4gXjbew==" saltValue="c+iwTrgocG634fc6rnnOag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CFCF9-7582-6D42-B010-974715BC4163}">
  <sheetPr>
    <pageSetUpPr fitToPage="1"/>
  </sheetPr>
  <dimension ref="A1:J100"/>
  <sheetViews>
    <sheetView topLeftCell="A52"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91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71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5</v>
      </c>
      <c r="B5" s="5" t="s">
        <v>6</v>
      </c>
      <c r="C5" s="5" t="s">
        <v>6</v>
      </c>
    </row>
    <row r="6" spans="1:4" x14ac:dyDescent="0.2">
      <c r="A6" s="2"/>
      <c r="B6" s="6"/>
      <c r="C6" s="6"/>
    </row>
    <row r="7" spans="1:4" x14ac:dyDescent="0.2">
      <c r="A7" s="7" t="s">
        <v>7</v>
      </c>
      <c r="B7" s="8"/>
      <c r="C7" s="8"/>
      <c r="D7" s="9"/>
    </row>
    <row r="8" spans="1:4" x14ac:dyDescent="0.2">
      <c r="A8" s="2" t="s">
        <v>8</v>
      </c>
      <c r="B8" s="10"/>
      <c r="C8" s="10"/>
      <c r="D8" s="11"/>
    </row>
    <row r="9" spans="1:4" x14ac:dyDescent="0.2">
      <c r="A9" s="12">
        <v>45188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2" t="s">
        <v>19</v>
      </c>
      <c r="B11" s="10"/>
      <c r="C11" s="10"/>
      <c r="D11" s="11"/>
    </row>
    <row r="12" spans="1:4" x14ac:dyDescent="0.2">
      <c r="A12" s="14">
        <v>0.80706999999999995</v>
      </c>
      <c r="B12" s="10"/>
      <c r="C12" s="10"/>
      <c r="D12" s="11" t="s">
        <v>104</v>
      </c>
    </row>
    <row r="13" spans="1:4" x14ac:dyDescent="0.2">
      <c r="A13" s="13"/>
      <c r="B13" s="10"/>
      <c r="C13" s="10"/>
      <c r="D13" s="11"/>
    </row>
    <row r="14" spans="1:4" ht="34" x14ac:dyDescent="0.2">
      <c r="A14" s="15" t="s">
        <v>92</v>
      </c>
      <c r="B14" s="16">
        <f>C14*A12</f>
        <v>501190.47</v>
      </c>
      <c r="C14" s="16">
        <v>621000</v>
      </c>
      <c r="D14" s="17" t="s">
        <v>93</v>
      </c>
    </row>
    <row r="15" spans="1:4" x14ac:dyDescent="0.2">
      <c r="A15" s="15"/>
      <c r="B15" s="16"/>
      <c r="C15" s="16"/>
      <c r="D15" s="17"/>
    </row>
    <row r="16" spans="1:4" x14ac:dyDescent="0.2">
      <c r="A16" s="15"/>
      <c r="B16" s="16"/>
      <c r="C16" s="16"/>
      <c r="D16" s="17"/>
    </row>
    <row r="17" spans="1:4" hidden="1" x14ac:dyDescent="0.2">
      <c r="A17" s="18" t="s">
        <v>13</v>
      </c>
      <c r="B17" s="16"/>
      <c r="C17" s="16"/>
      <c r="D17" s="17"/>
    </row>
    <row r="18" spans="1:4" hidden="1" x14ac:dyDescent="0.2">
      <c r="A18" s="15"/>
      <c r="B18" s="16"/>
      <c r="C18" s="16"/>
      <c r="D18" s="17"/>
    </row>
    <row r="19" spans="1:4" hidden="1" x14ac:dyDescent="0.2">
      <c r="A19" s="15"/>
      <c r="B19" s="16"/>
      <c r="C19" s="16"/>
      <c r="D19" s="17"/>
    </row>
    <row r="20" spans="1:4" hidden="1" x14ac:dyDescent="0.2">
      <c r="A20" s="15"/>
      <c r="B20" s="16"/>
      <c r="C20" s="16"/>
      <c r="D20" s="17"/>
    </row>
    <row r="21" spans="1:4" x14ac:dyDescent="0.2">
      <c r="A21" s="4"/>
      <c r="B21" s="10"/>
      <c r="C21" s="10"/>
    </row>
    <row r="22" spans="1:4" x14ac:dyDescent="0.2">
      <c r="A22" s="19" t="s">
        <v>16</v>
      </c>
      <c r="B22" s="20">
        <f>B14-B101</f>
        <v>501190.47</v>
      </c>
      <c r="C22" s="20"/>
      <c r="D22" s="21"/>
    </row>
    <row r="23" spans="1:4" x14ac:dyDescent="0.2">
      <c r="A23" s="2"/>
    </row>
    <row r="24" spans="1:4" x14ac:dyDescent="0.2">
      <c r="A24" s="2"/>
    </row>
    <row r="25" spans="1:4" x14ac:dyDescent="0.2">
      <c r="A25" s="7" t="s">
        <v>17</v>
      </c>
      <c r="B25" s="7"/>
      <c r="C25" s="7"/>
      <c r="D25" s="22"/>
    </row>
    <row r="26" spans="1:4" x14ac:dyDescent="0.2">
      <c r="A26" s="2" t="s">
        <v>18</v>
      </c>
      <c r="B26" s="3"/>
      <c r="C26" s="3"/>
      <c r="D26" s="23"/>
    </row>
    <row r="27" spans="1:4" x14ac:dyDescent="0.2">
      <c r="A27" s="12">
        <v>44892</v>
      </c>
      <c r="B27" s="24"/>
      <c r="C27" s="24"/>
      <c r="D27" s="24"/>
    </row>
    <row r="28" spans="1:4" x14ac:dyDescent="0.2">
      <c r="A28" s="13"/>
      <c r="B28" s="25"/>
      <c r="C28" s="25"/>
      <c r="D28" s="24"/>
    </row>
    <row r="29" spans="1:4" x14ac:dyDescent="0.2">
      <c r="A29" s="2" t="s">
        <v>19</v>
      </c>
      <c r="B29" s="24"/>
      <c r="C29" s="24"/>
      <c r="D29" s="24"/>
    </row>
    <row r="30" spans="1:4" x14ac:dyDescent="0.2">
      <c r="A30" s="26"/>
      <c r="B30" s="24"/>
      <c r="C30" s="24"/>
      <c r="D30" s="26"/>
    </row>
    <row r="31" spans="1:4" x14ac:dyDescent="0.2">
      <c r="A31" s="13"/>
      <c r="B31" s="24"/>
      <c r="C31" s="24"/>
      <c r="D31" s="24"/>
    </row>
    <row r="32" spans="1:4" ht="34" x14ac:dyDescent="0.2">
      <c r="A32" s="15" t="s">
        <v>20</v>
      </c>
      <c r="B32" s="27">
        <v>300652</v>
      </c>
      <c r="C32" s="27"/>
      <c r="D32" s="17" t="s">
        <v>94</v>
      </c>
    </row>
    <row r="33" spans="1:4" x14ac:dyDescent="0.2">
      <c r="A33" s="15" t="s">
        <v>22</v>
      </c>
      <c r="B33" s="27"/>
      <c r="C33" s="27"/>
      <c r="D33" s="17"/>
    </row>
    <row r="34" spans="1:4" ht="34" x14ac:dyDescent="0.2">
      <c r="A34" s="1" t="s">
        <v>23</v>
      </c>
      <c r="B34" s="27">
        <v>5421</v>
      </c>
      <c r="C34" s="27"/>
      <c r="D34" s="17" t="s">
        <v>94</v>
      </c>
    </row>
    <row r="35" spans="1:4" x14ac:dyDescent="0.2">
      <c r="A35" s="15"/>
      <c r="B35" s="27"/>
      <c r="C35" s="27"/>
      <c r="D35" s="11"/>
    </row>
    <row r="36" spans="1:4" x14ac:dyDescent="0.2">
      <c r="A36" s="1" t="s">
        <v>24</v>
      </c>
      <c r="B36" s="27"/>
      <c r="C36" s="27"/>
      <c r="D36" s="11"/>
    </row>
    <row r="37" spans="1:4" x14ac:dyDescent="0.2">
      <c r="A37" s="15"/>
      <c r="B37" s="27"/>
      <c r="C37" s="27"/>
      <c r="D37" s="11"/>
    </row>
    <row r="38" spans="1:4" ht="34" x14ac:dyDescent="0.2">
      <c r="A38" s="15" t="s">
        <v>25</v>
      </c>
      <c r="B38" s="27">
        <v>-28</v>
      </c>
      <c r="C38" s="27"/>
      <c r="D38" s="17" t="s">
        <v>94</v>
      </c>
    </row>
    <row r="39" spans="1:4" x14ac:dyDescent="0.2">
      <c r="A39" s="15" t="s">
        <v>26</v>
      </c>
      <c r="B39" s="27"/>
      <c r="C39" s="27"/>
      <c r="D39" s="11"/>
    </row>
    <row r="40" spans="1:4" x14ac:dyDescent="0.2">
      <c r="A40" s="15"/>
      <c r="B40" s="27"/>
      <c r="C40" s="27"/>
      <c r="D40" s="11"/>
    </row>
    <row r="41" spans="1:4" x14ac:dyDescent="0.2">
      <c r="A41" s="15" t="s">
        <v>27</v>
      </c>
      <c r="B41" s="27"/>
      <c r="C41" s="27"/>
      <c r="D41" s="11"/>
    </row>
    <row r="42" spans="1:4" ht="34" x14ac:dyDescent="0.2">
      <c r="A42" s="15" t="s">
        <v>95</v>
      </c>
      <c r="B42" s="27">
        <v>-1945</v>
      </c>
      <c r="C42" s="27"/>
      <c r="D42" s="17" t="s">
        <v>105</v>
      </c>
    </row>
    <row r="43" spans="1:4" ht="34" x14ac:dyDescent="0.2">
      <c r="A43" s="15" t="s">
        <v>30</v>
      </c>
      <c r="B43" s="27">
        <v>704</v>
      </c>
      <c r="C43" s="27"/>
      <c r="D43" s="17" t="s">
        <v>94</v>
      </c>
    </row>
    <row r="44" spans="1:4" x14ac:dyDescent="0.2">
      <c r="A44" s="1" t="s">
        <v>96</v>
      </c>
      <c r="B44" s="27"/>
      <c r="C44" s="27"/>
      <c r="D44" s="11"/>
    </row>
    <row r="45" spans="1:4" ht="34" x14ac:dyDescent="0.2">
      <c r="A45" s="50" t="s">
        <v>97</v>
      </c>
      <c r="B45" s="27">
        <v>1393</v>
      </c>
      <c r="C45" s="27"/>
      <c r="D45" s="17" t="s">
        <v>106</v>
      </c>
    </row>
    <row r="46" spans="1:4" ht="34" x14ac:dyDescent="0.2">
      <c r="A46" s="50" t="s">
        <v>98</v>
      </c>
      <c r="B46" s="27">
        <v>1207</v>
      </c>
      <c r="C46" s="27"/>
      <c r="D46" s="17" t="s">
        <v>106</v>
      </c>
    </row>
    <row r="47" spans="1:4" ht="34" x14ac:dyDescent="0.2">
      <c r="A47" s="50" t="s">
        <v>99</v>
      </c>
      <c r="B47" s="27">
        <v>432</v>
      </c>
      <c r="C47" s="27"/>
      <c r="D47" s="17" t="s">
        <v>106</v>
      </c>
    </row>
    <row r="48" spans="1:4" ht="34" x14ac:dyDescent="0.2">
      <c r="A48" s="50" t="s">
        <v>100</v>
      </c>
      <c r="B48" s="27">
        <v>172</v>
      </c>
      <c r="C48" s="27"/>
      <c r="D48" s="17" t="s">
        <v>106</v>
      </c>
    </row>
    <row r="49" spans="1:4" x14ac:dyDescent="0.2">
      <c r="A49" s="15"/>
      <c r="B49" s="27"/>
      <c r="C49" s="27"/>
      <c r="D49" s="11"/>
    </row>
    <row r="50" spans="1:4" x14ac:dyDescent="0.2">
      <c r="A50" s="15"/>
      <c r="B50" s="27"/>
      <c r="C50" s="27"/>
      <c r="D50" s="11"/>
    </row>
    <row r="51" spans="1:4" x14ac:dyDescent="0.2">
      <c r="A51" s="15"/>
      <c r="B51" s="27"/>
      <c r="C51" s="27"/>
      <c r="D51" s="11"/>
    </row>
    <row r="52" spans="1:4" ht="34" x14ac:dyDescent="0.2">
      <c r="A52" s="15" t="s">
        <v>33</v>
      </c>
      <c r="B52" s="27">
        <v>1686</v>
      </c>
      <c r="C52" s="27"/>
      <c r="D52" s="17" t="s">
        <v>94</v>
      </c>
    </row>
    <row r="53" spans="1:4" x14ac:dyDescent="0.2">
      <c r="A53" s="15" t="s">
        <v>34</v>
      </c>
      <c r="B53" s="27"/>
      <c r="C53" s="27"/>
      <c r="D53" s="11"/>
    </row>
    <row r="54" spans="1:4" x14ac:dyDescent="0.2">
      <c r="A54" s="15" t="s">
        <v>35</v>
      </c>
      <c r="B54" s="27"/>
      <c r="C54" s="27"/>
      <c r="D54" s="17"/>
    </row>
    <row r="55" spans="1:4" ht="34" x14ac:dyDescent="0.2">
      <c r="A55" s="15" t="s">
        <v>36</v>
      </c>
      <c r="B55" s="27">
        <f>20600-B52</f>
        <v>18914</v>
      </c>
      <c r="C55" s="27"/>
      <c r="D55" s="17" t="s">
        <v>94</v>
      </c>
    </row>
    <row r="56" spans="1:4" x14ac:dyDescent="0.2">
      <c r="A56" s="15"/>
      <c r="B56" s="27"/>
      <c r="C56" s="27"/>
      <c r="D56" s="17"/>
    </row>
    <row r="57" spans="1:4" ht="34" x14ac:dyDescent="0.2">
      <c r="A57" s="15" t="s">
        <v>107</v>
      </c>
      <c r="B57" s="27">
        <v>3122</v>
      </c>
      <c r="C57" s="27"/>
      <c r="D57" s="17" t="s">
        <v>94</v>
      </c>
    </row>
    <row r="58" spans="1:4" x14ac:dyDescent="0.2">
      <c r="A58" s="15"/>
      <c r="B58" s="27"/>
      <c r="C58" s="27"/>
      <c r="D58" s="11"/>
    </row>
    <row r="59" spans="1:4" ht="34" x14ac:dyDescent="0.2">
      <c r="A59" s="15" t="s">
        <v>37</v>
      </c>
      <c r="B59" s="27">
        <v>6382</v>
      </c>
      <c r="C59" s="27"/>
      <c r="D59" s="17" t="s">
        <v>94</v>
      </c>
    </row>
    <row r="60" spans="1:4" x14ac:dyDescent="0.2">
      <c r="A60" s="15"/>
      <c r="B60" s="27"/>
      <c r="C60" s="27"/>
      <c r="D60" s="17"/>
    </row>
    <row r="61" spans="1:4" ht="34" x14ac:dyDescent="0.2">
      <c r="A61" s="15" t="s">
        <v>64</v>
      </c>
      <c r="B61" s="27">
        <v>1785</v>
      </c>
      <c r="C61" s="27"/>
      <c r="D61" s="17" t="s">
        <v>94</v>
      </c>
    </row>
    <row r="62" spans="1:4" x14ac:dyDescent="0.2">
      <c r="A62" s="15"/>
      <c r="B62" s="27"/>
      <c r="C62" s="27"/>
      <c r="D62" s="11"/>
    </row>
    <row r="63" spans="1:4" x14ac:dyDescent="0.2">
      <c r="A63" s="15" t="s">
        <v>38</v>
      </c>
      <c r="B63" s="27">
        <f>SUM(B38:B61)</f>
        <v>33824</v>
      </c>
      <c r="C63" s="27"/>
      <c r="D63" s="11"/>
    </row>
    <row r="64" spans="1:4" x14ac:dyDescent="0.2">
      <c r="A64" s="28"/>
      <c r="B64" s="29"/>
      <c r="C64" s="29"/>
      <c r="D64" s="30"/>
    </row>
    <row r="65" spans="1:4" x14ac:dyDescent="0.2">
      <c r="A65" s="31" t="s">
        <v>17</v>
      </c>
      <c r="B65" s="32">
        <f>B34+B63</f>
        <v>39245</v>
      </c>
      <c r="C65" s="32"/>
      <c r="D65" s="33"/>
    </row>
    <row r="66" spans="1:4" x14ac:dyDescent="0.2">
      <c r="B66" s="10"/>
      <c r="C66" s="10"/>
      <c r="D66" s="11"/>
    </row>
    <row r="67" spans="1:4" x14ac:dyDescent="0.2">
      <c r="B67" s="3"/>
      <c r="C67" s="3"/>
      <c r="D67" s="10"/>
    </row>
    <row r="68" spans="1:4" x14ac:dyDescent="0.2">
      <c r="A68" s="36" t="s">
        <v>40</v>
      </c>
      <c r="B68" s="37">
        <f>ROUND((B22/B32),1)</f>
        <v>1.7</v>
      </c>
      <c r="C68" s="38"/>
      <c r="D68" s="10"/>
    </row>
    <row r="69" spans="1:4" x14ac:dyDescent="0.2">
      <c r="A69" s="36" t="s">
        <v>41</v>
      </c>
      <c r="B69" s="37">
        <f>ROUND((B22/B34),1)</f>
        <v>92.5</v>
      </c>
      <c r="C69" s="38"/>
      <c r="D69" s="10"/>
    </row>
    <row r="70" spans="1:4" x14ac:dyDescent="0.2">
      <c r="A70" s="36" t="s">
        <v>42</v>
      </c>
      <c r="B70" s="37">
        <f>ROUND((B22/B65),1)</f>
        <v>12.8</v>
      </c>
      <c r="C70" s="38"/>
      <c r="D70" s="10"/>
    </row>
    <row r="73" spans="1:4" x14ac:dyDescent="0.2">
      <c r="A73" s="7" t="s">
        <v>43</v>
      </c>
      <c r="B73" s="8"/>
      <c r="C73" s="8"/>
      <c r="D73" s="9"/>
    </row>
    <row r="74" spans="1:4" x14ac:dyDescent="0.2">
      <c r="D74" s="10"/>
    </row>
    <row r="75" spans="1:4" x14ac:dyDescent="0.2">
      <c r="A75" s="15" t="s">
        <v>101</v>
      </c>
    </row>
    <row r="76" spans="1:4" x14ac:dyDescent="0.2">
      <c r="A76" s="15" t="s">
        <v>102</v>
      </c>
    </row>
    <row r="77" spans="1:4" x14ac:dyDescent="0.2">
      <c r="A77" t="s">
        <v>103</v>
      </c>
    </row>
    <row r="78" spans="1:4" x14ac:dyDescent="0.2">
      <c r="D78" s="11"/>
    </row>
    <row r="79" spans="1:4" x14ac:dyDescent="0.2">
      <c r="A79" s="39"/>
      <c r="B79" s="39"/>
      <c r="C79" s="39"/>
      <c r="D79" s="9"/>
    </row>
    <row r="80" spans="1:4" x14ac:dyDescent="0.2">
      <c r="D80" s="40"/>
    </row>
    <row r="81" spans="1:4" x14ac:dyDescent="0.2">
      <c r="D81" s="40"/>
    </row>
    <row r="82" spans="1:4" hidden="1" x14ac:dyDescent="0.2">
      <c r="B82" s="3" t="s">
        <v>3</v>
      </c>
      <c r="C82" s="3"/>
    </row>
    <row r="83" spans="1:4" hidden="1" x14ac:dyDescent="0.2">
      <c r="B83" s="3"/>
      <c r="C83" s="3"/>
    </row>
    <row r="84" spans="1:4" hidden="1" x14ac:dyDescent="0.2">
      <c r="B84" s="5" t="s">
        <v>6</v>
      </c>
      <c r="C84" s="5"/>
    </row>
    <row r="85" spans="1:4" hidden="1" x14ac:dyDescent="0.2">
      <c r="B85" s="5"/>
      <c r="C85" s="5"/>
    </row>
    <row r="86" spans="1:4" hidden="1" x14ac:dyDescent="0.2">
      <c r="B86" s="41" t="s">
        <v>90</v>
      </c>
      <c r="C86" s="41"/>
    </row>
    <row r="87" spans="1:4" hidden="1" x14ac:dyDescent="0.2">
      <c r="A87" s="2" t="s">
        <v>19</v>
      </c>
      <c r="B87" s="5"/>
      <c r="C87" s="5"/>
    </row>
    <row r="88" spans="1:4" hidden="1" x14ac:dyDescent="0.2">
      <c r="A88" s="42"/>
      <c r="B88" s="5"/>
      <c r="C88" s="5"/>
    </row>
    <row r="89" spans="1:4" hidden="1" x14ac:dyDescent="0.2"/>
    <row r="90" spans="1:4" ht="17" hidden="1" x14ac:dyDescent="0.2">
      <c r="A90" s="15" t="s">
        <v>50</v>
      </c>
      <c r="B90" s="16">
        <v>0</v>
      </c>
      <c r="C90" s="16"/>
      <c r="D90" s="17" t="s">
        <v>87</v>
      </c>
    </row>
    <row r="91" spans="1:4" hidden="1" x14ac:dyDescent="0.2">
      <c r="A91" s="15" t="s">
        <v>81</v>
      </c>
      <c r="B91" s="16"/>
      <c r="C91" s="16"/>
      <c r="D91" s="17"/>
    </row>
    <row r="92" spans="1:4" hidden="1" x14ac:dyDescent="0.2">
      <c r="A92" t="s">
        <v>53</v>
      </c>
      <c r="B92" s="29"/>
      <c r="C92" s="51"/>
      <c r="D92" s="17"/>
    </row>
    <row r="93" spans="1:4" hidden="1" x14ac:dyDescent="0.2">
      <c r="A93" s="2" t="s">
        <v>60</v>
      </c>
      <c r="B93" s="43">
        <f>SUM(B90:B92)</f>
        <v>0</v>
      </c>
      <c r="C93" s="43"/>
    </row>
    <row r="96" spans="1:4" x14ac:dyDescent="0.2">
      <c r="A96" s="44" t="s">
        <v>54</v>
      </c>
    </row>
    <row r="100" spans="6:10" x14ac:dyDescent="0.2">
      <c r="F100" s="17"/>
      <c r="G100" s="17"/>
      <c r="H100" s="17"/>
      <c r="I100" s="17"/>
      <c r="J100" s="17"/>
    </row>
  </sheetData>
  <sheetProtection algorithmName="SHA-512" hashValue="Smz0CxalIz6oYsWg9nPGtf4xfNIKYpFK0YCxb14CkCZwsf5l2LQOCVlXm3g4BtUAluqWfKV9WEipl6Em9mWx9Q==" saltValue="Pa3t2OIO8YhX14oygbxkcg==" spinCount="100000" sheet="1" objects="1" scenarios="1"/>
  <pageMargins left="0.7" right="0.7" top="0.75" bottom="0.75" header="0.3" footer="0.3"/>
  <pageSetup paperSize="9" scale="50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D194A-8338-C14C-A406-41C44332968A}">
  <sheetPr>
    <pageSetUpPr fitToPage="1"/>
  </sheetPr>
  <dimension ref="A1:K98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4" width="12.6640625" customWidth="1"/>
    <col min="5" max="5" width="80.6640625" customWidth="1"/>
    <col min="6" max="6" width="20.5" bestFit="1" customWidth="1"/>
    <col min="7" max="11" width="10.83203125" customWidth="1"/>
  </cols>
  <sheetData>
    <row r="1" spans="1:5" x14ac:dyDescent="0.2">
      <c r="A1" s="1" t="s">
        <v>0</v>
      </c>
      <c r="B1" s="1" t="s">
        <v>108</v>
      </c>
      <c r="C1" s="1"/>
      <c r="D1" s="1"/>
      <c r="E1" s="1"/>
    </row>
    <row r="2" spans="1:5" x14ac:dyDescent="0.2">
      <c r="A2" s="2"/>
    </row>
    <row r="3" spans="1:5" x14ac:dyDescent="0.2">
      <c r="A3" s="2" t="s">
        <v>2</v>
      </c>
      <c r="B3" s="3" t="s">
        <v>3</v>
      </c>
      <c r="C3" s="3" t="s">
        <v>3</v>
      </c>
      <c r="D3" s="3" t="s">
        <v>3</v>
      </c>
      <c r="E3" s="4"/>
    </row>
    <row r="4" spans="1:5" x14ac:dyDescent="0.2">
      <c r="A4" s="2"/>
      <c r="B4" s="3"/>
      <c r="C4" s="3"/>
      <c r="D4" s="3"/>
      <c r="E4" s="4"/>
    </row>
    <row r="5" spans="1:5" x14ac:dyDescent="0.2">
      <c r="A5" s="2" t="s">
        <v>5</v>
      </c>
      <c r="B5" s="5" t="s">
        <v>6</v>
      </c>
      <c r="C5" s="5" t="s">
        <v>6</v>
      </c>
      <c r="D5" s="5" t="s">
        <v>6</v>
      </c>
    </row>
    <row r="6" spans="1:5" x14ac:dyDescent="0.2">
      <c r="A6" s="2"/>
      <c r="B6" s="6"/>
      <c r="C6" s="6"/>
      <c r="D6" s="6"/>
    </row>
    <row r="7" spans="1:5" x14ac:dyDescent="0.2">
      <c r="A7" s="7" t="s">
        <v>7</v>
      </c>
      <c r="B7" s="8"/>
      <c r="C7" s="8"/>
      <c r="D7" s="8"/>
      <c r="E7" s="9"/>
    </row>
    <row r="8" spans="1:5" x14ac:dyDescent="0.2">
      <c r="A8" s="2" t="s">
        <v>8</v>
      </c>
      <c r="B8" s="10"/>
      <c r="C8" s="10"/>
      <c r="D8" s="10"/>
      <c r="E8" s="11"/>
    </row>
    <row r="9" spans="1:5" x14ac:dyDescent="0.2">
      <c r="A9" s="12">
        <v>45244</v>
      </c>
      <c r="B9" s="10"/>
      <c r="C9" s="10"/>
      <c r="D9" s="10"/>
      <c r="E9" s="11"/>
    </row>
    <row r="10" spans="1:5" x14ac:dyDescent="0.2">
      <c r="A10" s="13"/>
      <c r="B10" s="10"/>
      <c r="C10" s="10"/>
      <c r="D10" s="10"/>
      <c r="E10" s="11"/>
    </row>
    <row r="11" spans="1:5" x14ac:dyDescent="0.2">
      <c r="A11" s="13"/>
      <c r="B11" s="10"/>
      <c r="C11" s="10"/>
      <c r="D11" s="10"/>
      <c r="E11" s="11"/>
    </row>
    <row r="12" spans="1:5" ht="17" x14ac:dyDescent="0.2">
      <c r="A12" s="15" t="s">
        <v>73</v>
      </c>
      <c r="B12" s="16">
        <v>36500</v>
      </c>
      <c r="C12" s="16"/>
      <c r="D12" s="16"/>
      <c r="E12" s="17" t="s">
        <v>109</v>
      </c>
    </row>
    <row r="13" spans="1:5" x14ac:dyDescent="0.2">
      <c r="A13" s="15"/>
      <c r="B13" s="16"/>
      <c r="C13" s="16"/>
      <c r="D13" s="16"/>
      <c r="E13" s="17"/>
    </row>
    <row r="14" spans="1:5" x14ac:dyDescent="0.2">
      <c r="A14" s="15"/>
      <c r="B14" s="16"/>
      <c r="C14" s="16"/>
      <c r="D14" s="16"/>
      <c r="E14" s="17"/>
    </row>
    <row r="15" spans="1:5" hidden="1" x14ac:dyDescent="0.2">
      <c r="A15" s="18" t="s">
        <v>13</v>
      </c>
      <c r="B15" s="16"/>
      <c r="C15" s="16"/>
      <c r="D15" s="16"/>
      <c r="E15" s="17"/>
    </row>
    <row r="16" spans="1:5" hidden="1" x14ac:dyDescent="0.2">
      <c r="A16" s="15"/>
      <c r="B16" s="16"/>
      <c r="C16" s="16"/>
      <c r="D16" s="16"/>
      <c r="E16" s="17"/>
    </row>
    <row r="17" spans="1:5" hidden="1" x14ac:dyDescent="0.2">
      <c r="A17" s="15"/>
      <c r="B17" s="16"/>
      <c r="C17" s="16"/>
      <c r="D17" s="16"/>
      <c r="E17" s="17"/>
    </row>
    <row r="18" spans="1:5" hidden="1" x14ac:dyDescent="0.2">
      <c r="A18" s="15"/>
      <c r="B18" s="16"/>
      <c r="C18" s="16"/>
      <c r="D18" s="16"/>
      <c r="E18" s="17"/>
    </row>
    <row r="19" spans="1:5" x14ac:dyDescent="0.2">
      <c r="A19" s="4"/>
      <c r="B19" s="10"/>
      <c r="C19" s="10"/>
      <c r="D19" s="10"/>
    </row>
    <row r="20" spans="1:5" x14ac:dyDescent="0.2">
      <c r="A20" s="19" t="s">
        <v>16</v>
      </c>
      <c r="B20" s="20">
        <f>B12-B95</f>
        <v>36500</v>
      </c>
      <c r="C20" s="20"/>
      <c r="D20" s="20"/>
      <c r="E20" s="21"/>
    </row>
    <row r="21" spans="1:5" x14ac:dyDescent="0.2">
      <c r="A21" s="2"/>
    </row>
    <row r="22" spans="1:5" x14ac:dyDescent="0.2">
      <c r="A22" s="2"/>
    </row>
    <row r="23" spans="1:5" x14ac:dyDescent="0.2">
      <c r="A23" s="7" t="s">
        <v>17</v>
      </c>
      <c r="B23" s="7"/>
      <c r="C23" s="7"/>
      <c r="D23" s="7"/>
      <c r="E23" s="22"/>
    </row>
    <row r="24" spans="1:5" x14ac:dyDescent="0.2">
      <c r="A24" s="2" t="s">
        <v>18</v>
      </c>
      <c r="B24" s="3"/>
      <c r="C24" s="3"/>
      <c r="D24" s="3"/>
      <c r="E24" s="23"/>
    </row>
    <row r="25" spans="1:5" ht="51" x14ac:dyDescent="0.2">
      <c r="A25" s="52">
        <v>44926</v>
      </c>
      <c r="B25" s="57" t="s">
        <v>110</v>
      </c>
      <c r="C25" s="53" t="s">
        <v>111</v>
      </c>
      <c r="D25" s="53" t="s">
        <v>112</v>
      </c>
      <c r="E25" s="24"/>
    </row>
    <row r="26" spans="1:5" x14ac:dyDescent="0.2">
      <c r="A26" s="13"/>
      <c r="B26" s="58"/>
      <c r="C26" s="25"/>
      <c r="D26" s="25"/>
      <c r="E26" s="24"/>
    </row>
    <row r="27" spans="1:5" ht="62" customHeight="1" x14ac:dyDescent="0.2">
      <c r="A27" s="54" t="s">
        <v>87</v>
      </c>
      <c r="B27" s="58"/>
      <c r="C27" s="55" t="s">
        <v>113</v>
      </c>
      <c r="D27" s="55" t="s">
        <v>114</v>
      </c>
      <c r="E27" s="24"/>
    </row>
    <row r="28" spans="1:5" x14ac:dyDescent="0.2">
      <c r="A28" s="13"/>
      <c r="B28" s="58"/>
      <c r="C28" s="25"/>
      <c r="D28" s="25"/>
      <c r="E28" s="24"/>
    </row>
    <row r="29" spans="1:5" x14ac:dyDescent="0.2">
      <c r="A29" s="2" t="s">
        <v>19</v>
      </c>
      <c r="B29" s="59"/>
      <c r="C29" s="24"/>
      <c r="D29" s="24"/>
      <c r="E29" s="24"/>
    </row>
    <row r="30" spans="1:5" x14ac:dyDescent="0.2">
      <c r="A30" s="26"/>
      <c r="B30" s="59"/>
      <c r="C30" s="24"/>
      <c r="D30" s="24"/>
      <c r="E30" s="26"/>
    </row>
    <row r="31" spans="1:5" x14ac:dyDescent="0.2">
      <c r="A31" s="13"/>
      <c r="B31" s="59"/>
      <c r="C31" s="24"/>
      <c r="D31" s="24"/>
      <c r="E31" s="24"/>
    </row>
    <row r="32" spans="1:5" x14ac:dyDescent="0.2">
      <c r="A32" s="15" t="s">
        <v>20</v>
      </c>
      <c r="B32" s="60">
        <f>C32+D32</f>
        <v>30997.287</v>
      </c>
      <c r="C32" s="27">
        <v>27227.052</v>
      </c>
      <c r="D32" s="27">
        <v>3770.2350000000001</v>
      </c>
      <c r="E32" s="17"/>
    </row>
    <row r="33" spans="1:5" x14ac:dyDescent="0.2">
      <c r="A33" s="15" t="s">
        <v>22</v>
      </c>
      <c r="B33" s="60"/>
      <c r="C33" s="27"/>
      <c r="D33" s="27"/>
      <c r="E33" s="17"/>
    </row>
    <row r="34" spans="1:5" x14ac:dyDescent="0.2">
      <c r="A34" s="1" t="s">
        <v>23</v>
      </c>
      <c r="B34" s="60">
        <f>C34+D34</f>
        <v>4288.8159999999998</v>
      </c>
      <c r="C34" s="27">
        <v>3620.7</v>
      </c>
      <c r="D34" s="27">
        <v>668.11599999999999</v>
      </c>
      <c r="E34" s="17"/>
    </row>
    <row r="35" spans="1:5" x14ac:dyDescent="0.2">
      <c r="A35" s="15"/>
      <c r="B35" s="60"/>
      <c r="C35" s="27"/>
      <c r="D35" s="27"/>
      <c r="E35" s="11"/>
    </row>
    <row r="36" spans="1:5" x14ac:dyDescent="0.2">
      <c r="A36" s="1" t="s">
        <v>24</v>
      </c>
      <c r="B36" s="60"/>
      <c r="C36" s="27"/>
      <c r="D36" s="27"/>
      <c r="E36" s="11"/>
    </row>
    <row r="37" spans="1:5" x14ac:dyDescent="0.2">
      <c r="A37" s="15"/>
      <c r="B37" s="60"/>
      <c r="C37" s="27"/>
      <c r="D37" s="27"/>
      <c r="E37" s="11"/>
    </row>
    <row r="38" spans="1:5" x14ac:dyDescent="0.2">
      <c r="A38" s="15" t="s">
        <v>25</v>
      </c>
      <c r="B38" s="60"/>
      <c r="C38" s="27"/>
      <c r="D38" s="27"/>
      <c r="E38" s="17"/>
    </row>
    <row r="39" spans="1:5" x14ac:dyDescent="0.2">
      <c r="A39" s="15" t="s">
        <v>26</v>
      </c>
      <c r="B39" s="60"/>
      <c r="C39" s="27"/>
      <c r="D39" s="27"/>
      <c r="E39" s="11"/>
    </row>
    <row r="40" spans="1:5" x14ac:dyDescent="0.2">
      <c r="A40" s="15"/>
      <c r="B40" s="60"/>
      <c r="C40" s="27"/>
      <c r="D40" s="27"/>
      <c r="E40" s="11"/>
    </row>
    <row r="41" spans="1:5" x14ac:dyDescent="0.2">
      <c r="A41" s="15" t="s">
        <v>27</v>
      </c>
      <c r="B41" s="60"/>
      <c r="C41" s="27"/>
      <c r="D41" s="27"/>
      <c r="E41" s="11"/>
    </row>
    <row r="42" spans="1:5" ht="17" x14ac:dyDescent="0.2">
      <c r="A42" s="15" t="s">
        <v>95</v>
      </c>
      <c r="B42" s="60">
        <f>C42+D42</f>
        <v>-184</v>
      </c>
      <c r="C42" s="27">
        <v>-140</v>
      </c>
      <c r="D42" s="27">
        <v>-44</v>
      </c>
      <c r="E42" s="17" t="s">
        <v>115</v>
      </c>
    </row>
    <row r="43" spans="1:5" x14ac:dyDescent="0.2">
      <c r="A43" s="15" t="s">
        <v>30</v>
      </c>
      <c r="B43" s="60"/>
      <c r="C43" s="27"/>
      <c r="D43" s="27"/>
      <c r="E43" s="11"/>
    </row>
    <row r="44" spans="1:5" x14ac:dyDescent="0.2">
      <c r="A44" s="15" t="s">
        <v>31</v>
      </c>
      <c r="B44" s="60"/>
      <c r="C44" s="27"/>
      <c r="D44" s="27"/>
      <c r="E44" s="11"/>
    </row>
    <row r="45" spans="1:5" x14ac:dyDescent="0.2">
      <c r="A45" s="15"/>
      <c r="B45" s="60"/>
      <c r="C45" s="27"/>
      <c r="D45" s="27"/>
      <c r="E45" s="11"/>
    </row>
    <row r="46" spans="1:5" x14ac:dyDescent="0.2">
      <c r="A46" s="15" t="s">
        <v>33</v>
      </c>
      <c r="B46" s="60"/>
      <c r="C46" s="27"/>
      <c r="D46" s="27"/>
      <c r="E46" s="17"/>
    </row>
    <row r="47" spans="1:5" x14ac:dyDescent="0.2">
      <c r="A47" s="15" t="s">
        <v>34</v>
      </c>
      <c r="B47" s="60"/>
      <c r="C47" s="27"/>
      <c r="D47" s="27"/>
      <c r="E47" s="11"/>
    </row>
    <row r="48" spans="1:5" x14ac:dyDescent="0.2">
      <c r="A48" s="15" t="s">
        <v>35</v>
      </c>
      <c r="B48" s="60"/>
      <c r="C48" s="27"/>
      <c r="D48" s="27"/>
      <c r="E48" s="17"/>
    </row>
    <row r="49" spans="1:5" x14ac:dyDescent="0.2">
      <c r="A49" s="15" t="s">
        <v>36</v>
      </c>
      <c r="B49" s="60">
        <f>C49+D49</f>
        <v>1283.2</v>
      </c>
      <c r="C49" s="27">
        <v>1131.184</v>
      </c>
      <c r="D49" s="27">
        <v>152.01599999999999</v>
      </c>
      <c r="E49" s="17"/>
    </row>
    <row r="50" spans="1:5" x14ac:dyDescent="0.2">
      <c r="A50" s="15"/>
      <c r="B50" s="60"/>
      <c r="C50" s="27"/>
      <c r="D50" s="27"/>
      <c r="E50" s="11"/>
    </row>
    <row r="51" spans="1:5" x14ac:dyDescent="0.2">
      <c r="A51" s="15" t="s">
        <v>37</v>
      </c>
      <c r="B51" s="60">
        <f>C51+D51</f>
        <v>396.43400000000003</v>
      </c>
      <c r="C51" s="27">
        <f>246.549+137.824</f>
        <v>384.37300000000005</v>
      </c>
      <c r="D51" s="27">
        <v>12.061</v>
      </c>
      <c r="E51" s="17"/>
    </row>
    <row r="52" spans="1:5" x14ac:dyDescent="0.2">
      <c r="A52" s="15"/>
      <c r="B52" s="60"/>
      <c r="C52" s="27"/>
      <c r="D52" s="27"/>
      <c r="E52" s="11"/>
    </row>
    <row r="53" spans="1:5" x14ac:dyDescent="0.2">
      <c r="A53" s="15" t="s">
        <v>38</v>
      </c>
      <c r="B53" s="60">
        <f>SUM(B38:B51)</f>
        <v>1495.634</v>
      </c>
      <c r="C53" s="27">
        <f t="shared" ref="C53:D53" si="0">SUM(C38:C51)</f>
        <v>1375.557</v>
      </c>
      <c r="D53" s="27">
        <f t="shared" si="0"/>
        <v>120.077</v>
      </c>
      <c r="E53" s="11"/>
    </row>
    <row r="54" spans="1:5" x14ac:dyDescent="0.2">
      <c r="A54" s="28"/>
      <c r="B54" s="61"/>
      <c r="C54" s="29"/>
      <c r="D54" s="29"/>
      <c r="E54" s="30"/>
    </row>
    <row r="55" spans="1:5" x14ac:dyDescent="0.2">
      <c r="A55" s="31" t="s">
        <v>17</v>
      </c>
      <c r="B55" s="62">
        <f>B34+B53</f>
        <v>5784.45</v>
      </c>
      <c r="C55" s="32">
        <f>C34+C53</f>
        <v>4996.2569999999996</v>
      </c>
      <c r="D55" s="32">
        <f>D34+D53</f>
        <v>788.19299999999998</v>
      </c>
      <c r="E55" s="33"/>
    </row>
    <row r="56" spans="1:5" x14ac:dyDescent="0.2">
      <c r="B56" s="61"/>
      <c r="C56" s="10"/>
      <c r="D56" s="10"/>
      <c r="E56" s="11"/>
    </row>
    <row r="57" spans="1:5" x14ac:dyDescent="0.2">
      <c r="B57" s="3"/>
      <c r="C57" s="3"/>
      <c r="D57" s="3"/>
      <c r="E57" s="10"/>
    </row>
    <row r="58" spans="1:5" x14ac:dyDescent="0.2">
      <c r="A58" s="36" t="s">
        <v>40</v>
      </c>
      <c r="B58" s="37">
        <f>ROUND((B20/B32),1)</f>
        <v>1.2</v>
      </c>
      <c r="C58" s="38"/>
      <c r="D58" s="38"/>
      <c r="E58" s="10"/>
    </row>
    <row r="59" spans="1:5" x14ac:dyDescent="0.2">
      <c r="A59" s="36" t="s">
        <v>41</v>
      </c>
      <c r="B59" s="37">
        <f>ROUND((B20/B34),1)</f>
        <v>8.5</v>
      </c>
      <c r="C59" s="38"/>
      <c r="D59" s="38"/>
      <c r="E59" s="10"/>
    </row>
    <row r="60" spans="1:5" x14ac:dyDescent="0.2">
      <c r="A60" s="36" t="s">
        <v>42</v>
      </c>
      <c r="B60" s="37">
        <f>ROUND((B20/B55),1)</f>
        <v>6.3</v>
      </c>
      <c r="C60" s="38"/>
      <c r="D60" s="38"/>
      <c r="E60" s="10"/>
    </row>
    <row r="63" spans="1:5" x14ac:dyDescent="0.2">
      <c r="A63" s="7" t="s">
        <v>43</v>
      </c>
      <c r="B63" s="8"/>
      <c r="C63" s="8"/>
      <c r="D63" s="8"/>
      <c r="E63" s="9"/>
    </row>
    <row r="64" spans="1:5" x14ac:dyDescent="0.2">
      <c r="E64" s="10"/>
    </row>
    <row r="65" spans="1:5" x14ac:dyDescent="0.2">
      <c r="A65" s="15" t="s">
        <v>113</v>
      </c>
    </row>
    <row r="66" spans="1:5" x14ac:dyDescent="0.2">
      <c r="A66" s="15" t="s">
        <v>114</v>
      </c>
    </row>
    <row r="67" spans="1:5" x14ac:dyDescent="0.2">
      <c r="A67" t="s">
        <v>116</v>
      </c>
    </row>
    <row r="68" spans="1:5" x14ac:dyDescent="0.2">
      <c r="A68" t="s">
        <v>117</v>
      </c>
      <c r="E68" s="11"/>
    </row>
    <row r="69" spans="1:5" x14ac:dyDescent="0.2">
      <c r="A69" t="s">
        <v>118</v>
      </c>
      <c r="E69" s="11"/>
    </row>
    <row r="70" spans="1:5" x14ac:dyDescent="0.2">
      <c r="A70" t="s">
        <v>119</v>
      </c>
      <c r="E70" s="11"/>
    </row>
    <row r="71" spans="1:5" x14ac:dyDescent="0.2">
      <c r="A71" t="s">
        <v>120</v>
      </c>
      <c r="E71" s="11"/>
    </row>
    <row r="72" spans="1:5" x14ac:dyDescent="0.2">
      <c r="E72" s="11"/>
    </row>
    <row r="73" spans="1:5" x14ac:dyDescent="0.2">
      <c r="A73" s="39"/>
      <c r="B73" s="39"/>
      <c r="C73" s="39"/>
      <c r="D73" s="39"/>
      <c r="E73" s="9"/>
    </row>
    <row r="74" spans="1:5" x14ac:dyDescent="0.2">
      <c r="E74" s="40"/>
    </row>
    <row r="75" spans="1:5" x14ac:dyDescent="0.2">
      <c r="E75" s="40"/>
    </row>
    <row r="76" spans="1:5" hidden="1" x14ac:dyDescent="0.2">
      <c r="B76" s="3" t="s">
        <v>3</v>
      </c>
      <c r="C76" s="3"/>
      <c r="D76" s="3"/>
    </row>
    <row r="77" spans="1:5" hidden="1" x14ac:dyDescent="0.2">
      <c r="B77" s="3"/>
      <c r="C77" s="3"/>
      <c r="D77" s="3"/>
    </row>
    <row r="78" spans="1:5" hidden="1" x14ac:dyDescent="0.2">
      <c r="B78" s="5" t="s">
        <v>6</v>
      </c>
      <c r="C78" s="5"/>
      <c r="D78" s="5"/>
    </row>
    <row r="79" spans="1:5" hidden="1" x14ac:dyDescent="0.2">
      <c r="B79" s="5"/>
      <c r="C79" s="5"/>
      <c r="D79" s="5"/>
    </row>
    <row r="80" spans="1:5" hidden="1" x14ac:dyDescent="0.2">
      <c r="B80" s="41" t="s">
        <v>90</v>
      </c>
      <c r="C80" s="41"/>
      <c r="D80" s="41"/>
    </row>
    <row r="81" spans="1:11" hidden="1" x14ac:dyDescent="0.2">
      <c r="A81" s="2" t="s">
        <v>19</v>
      </c>
      <c r="B81" s="5"/>
      <c r="C81" s="5"/>
      <c r="D81" s="5"/>
    </row>
    <row r="82" spans="1:11" hidden="1" x14ac:dyDescent="0.2">
      <c r="A82" s="42"/>
      <c r="B82" s="5"/>
      <c r="C82" s="5"/>
      <c r="D82" s="5"/>
    </row>
    <row r="83" spans="1:11" hidden="1" x14ac:dyDescent="0.2"/>
    <row r="84" spans="1:11" ht="17" hidden="1" x14ac:dyDescent="0.2">
      <c r="A84" s="15" t="s">
        <v>50</v>
      </c>
      <c r="B84" s="16">
        <v>0</v>
      </c>
      <c r="C84" s="16"/>
      <c r="D84" s="16"/>
      <c r="E84" s="17" t="s">
        <v>87</v>
      </c>
    </row>
    <row r="85" spans="1:11" hidden="1" x14ac:dyDescent="0.2">
      <c r="A85" s="15" t="s">
        <v>81</v>
      </c>
      <c r="B85" s="16"/>
      <c r="C85" s="16"/>
      <c r="D85" s="16"/>
      <c r="E85" s="17"/>
    </row>
    <row r="86" spans="1:11" hidden="1" x14ac:dyDescent="0.2">
      <c r="A86" t="s">
        <v>53</v>
      </c>
      <c r="B86" s="29"/>
      <c r="C86" s="51"/>
      <c r="D86" s="51"/>
      <c r="E86" s="17"/>
    </row>
    <row r="87" spans="1:11" hidden="1" x14ac:dyDescent="0.2">
      <c r="A87" s="2" t="s">
        <v>60</v>
      </c>
      <c r="B87" s="43">
        <f>SUM(B84:B86)</f>
        <v>0</v>
      </c>
      <c r="C87" s="43"/>
      <c r="D87" s="43"/>
    </row>
    <row r="90" spans="1:11" x14ac:dyDescent="0.2">
      <c r="A90" s="44" t="s">
        <v>54</v>
      </c>
    </row>
    <row r="94" spans="1:11" x14ac:dyDescent="0.2">
      <c r="G94" s="17"/>
      <c r="H94" s="17"/>
      <c r="I94" s="17"/>
      <c r="J94" s="17"/>
      <c r="K94" s="17"/>
    </row>
    <row r="97" spans="2:4" x14ac:dyDescent="0.2">
      <c r="B97" s="56"/>
      <c r="C97" s="56"/>
      <c r="D97" s="56"/>
    </row>
    <row r="98" spans="2:4" x14ac:dyDescent="0.2">
      <c r="B98" s="56"/>
      <c r="C98" s="56"/>
      <c r="D98" s="56"/>
    </row>
  </sheetData>
  <sheetProtection algorithmName="SHA-512" hashValue="i52569kOaOdH7aZUjnQLuskwlODb4Jcj6Xu+D9KGxOi2uiKUzBmuXUSzpECbmePppALgqmewVCJDvFfwDgcbdQ==" saltValue="9eRUAluknaj0qjgdpiQTnQ==" spinCount="100000" sheet="1" objects="1" scenarios="1"/>
  <pageMargins left="0.7" right="0.7" top="0.75" bottom="0.75" header="0.3" footer="0.3"/>
  <pageSetup paperSize="9" scale="52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Luxury Travel 070223</vt:lpstr>
      <vt:lpstr>White Arches Caravans 120523</vt:lpstr>
      <vt:lpstr>Smith Global 020623</vt:lpstr>
      <vt:lpstr>DC Bars 090623</vt:lpstr>
      <vt:lpstr>Snowfox 190923</vt:lpstr>
      <vt:lpstr>Capita Travel &amp; Events 141123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 Mossios</dc:creator>
  <cp:lastModifiedBy>Con Mossios</cp:lastModifiedBy>
  <dcterms:created xsi:type="dcterms:W3CDTF">2024-05-09T13:14:57Z</dcterms:created>
  <dcterms:modified xsi:type="dcterms:W3CDTF">2024-05-15T07:56:31Z</dcterms:modified>
</cp:coreProperties>
</file>