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 - Services/"/>
    </mc:Choice>
  </mc:AlternateContent>
  <xr:revisionPtr revIDLastSave="0" documentId="13_ncr:1_{B35136D9-D883-6245-8AF0-ED654560DCD5}" xr6:coauthVersionLast="47" xr6:coauthVersionMax="47" xr10:uidLastSave="{00000000-0000-0000-0000-000000000000}"/>
  <workbookProtection workbookAlgorithmName="SHA-512" workbookHashValue="2F+Cgzh5lI36xAKTN5cTg51m6vtWz3gU86CT5PffjsGFxn4nswm9Kwzn/SLr5OG6yetk339R8q4D7ZoDs3BRgw==" workbookSaltValue="Gc0gFlAr39pM/sH5z8vdeQ==" workbookSpinCount="100000" lockStructure="1"/>
  <bookViews>
    <workbookView xWindow="780" yWindow="1000" windowWidth="27640" windowHeight="15760" xr2:uid="{628D6AB6-09B9-364D-A978-45103922A618}"/>
  </bookViews>
  <sheets>
    <sheet name="Mark Jenkinson &amp; Son 010323" sheetId="1" r:id="rId1"/>
    <sheet name="BLC No1 030523" sheetId="2" r:id="rId2"/>
    <sheet name="Macdonald Family 050523" sheetId="3" r:id="rId3"/>
    <sheet name="Richard Julian And Assoc 190723" sheetId="4" r:id="rId4"/>
    <sheet name="IMSM Holdings 250723" sheetId="5" r:id="rId5"/>
    <sheet name="Andrew Forbes 071123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2" i="6" l="1"/>
  <c r="H98" i="6"/>
  <c r="G95" i="6"/>
  <c r="I104" i="6" s="1"/>
  <c r="F95" i="6"/>
  <c r="D90" i="6"/>
  <c r="B86" i="6"/>
  <c r="B59" i="6"/>
  <c r="B20" i="6"/>
  <c r="B52" i="6" l="1"/>
  <c r="B54" i="6" s="1"/>
  <c r="B56" i="6" s="1"/>
  <c r="B61" i="6" s="1"/>
  <c r="B32" i="6"/>
  <c r="B60" i="6" s="1"/>
  <c r="B88" i="5" l="1"/>
  <c r="B25" i="5"/>
  <c r="B63" i="5" s="1"/>
  <c r="B22" i="5"/>
  <c r="B18" i="5"/>
  <c r="B61" i="5" l="1"/>
  <c r="H105" i="4" l="1"/>
  <c r="H109" i="4" s="1"/>
  <c r="F102" i="4"/>
  <c r="E102" i="4"/>
  <c r="G102" i="4" s="1"/>
  <c r="D97" i="4"/>
  <c r="B93" i="4"/>
  <c r="B24" i="4" s="1"/>
  <c r="B39" i="4"/>
  <c r="B16" i="4"/>
  <c r="B14" i="4"/>
  <c r="B20" i="4" s="1"/>
  <c r="B27" i="4" s="1"/>
  <c r="B66" i="4" l="1"/>
  <c r="B65" i="4"/>
  <c r="I111" i="4"/>
  <c r="B48" i="4" s="1"/>
  <c r="B60" i="4" s="1"/>
  <c r="B62" i="4" s="1"/>
  <c r="B67" i="4" s="1"/>
  <c r="B83" i="3" l="1"/>
  <c r="B20" i="3" s="1"/>
  <c r="B58" i="3" l="1"/>
  <c r="B56" i="3"/>
  <c r="B17" i="3"/>
  <c r="B87" i="2" l="1"/>
  <c r="B56" i="2"/>
  <c r="B36" i="2"/>
  <c r="B58" i="2" s="1"/>
  <c r="B63" i="2" s="1"/>
  <c r="B24" i="2"/>
  <c r="B62" i="2" s="1"/>
  <c r="B16" i="2"/>
  <c r="B61" i="2" l="1"/>
  <c r="B80" i="1" l="1"/>
  <c r="B51" i="1"/>
  <c r="B53" i="1" s="1"/>
  <c r="B20" i="1"/>
  <c r="B56" i="1" s="1"/>
</calcChain>
</file>

<file path=xl/sharedStrings.xml><?xml version="1.0" encoding="utf-8"?>
<sst xmlns="http://schemas.openxmlformats.org/spreadsheetml/2006/main" count="402" uniqueCount="132">
  <si>
    <t>Target Company</t>
  </si>
  <si>
    <t>Mark Jenkinson &amp; Son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</si>
  <si>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</si>
  <si>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</si>
  <si>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</si>
  <si>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</si>
  <si>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</si>
  <si>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</si>
  <si>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</si>
  <si>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Begbies Traynor Group plc Annual Report and Accounts 2023; Note 23. Acquisitions</t>
  </si>
  <si>
    <t>Adjustments:</t>
  </si>
  <si>
    <t>EV</t>
  </si>
  <si>
    <t>Normalised EBITDA</t>
  </si>
  <si>
    <t>Reporting Date:</t>
  </si>
  <si>
    <t>N/A</t>
  </si>
  <si>
    <t>USD/GBP Exchange Rate:</t>
  </si>
  <si>
    <t>Revenue</t>
  </si>
  <si>
    <t>Source: Begbies Traynor Group plc press release dated 02/03/2023; "The Mark Jenkinson &amp; Son business generates annual fee income of c£1m"</t>
  </si>
  <si>
    <t>Gross Profit</t>
  </si>
  <si>
    <t>Operating profit</t>
  </si>
  <si>
    <t xml:space="preserve">Source: 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</si>
  <si>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</si>
  <si>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</si>
  <si>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</si>
  <si>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</si>
  <si>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</si>
  <si>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</si>
  <si>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</si>
  <si>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</si>
  <si>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</si>
  <si>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</si>
  <si>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</si>
  <si>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</si>
  <si>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</t>
  </si>
  <si>
    <t>Sub-total</t>
  </si>
  <si>
    <t>EV/Revenue Multiple</t>
  </si>
  <si>
    <t>EV/EBIT Multiple</t>
  </si>
  <si>
    <t>EV/EBITDA Multiple</t>
  </si>
  <si>
    <t>Source Data</t>
  </si>
  <si>
    <t>Begbies Traynor Group plc press release dated 02/03/2023</t>
  </si>
  <si>
    <t>Begbies Traynor Group plc Annual Report and Accounts 2023</t>
  </si>
  <si>
    <t>00/00/2000</t>
  </si>
  <si>
    <t>Cash and cash Equivalents</t>
  </si>
  <si>
    <t>Debt</t>
  </si>
  <si>
    <t>Lease Liabilities</t>
  </si>
  <si>
    <t>Net debt</t>
  </si>
  <si>
    <t>© 2024 Business Valuation Benchmarks Ltd</t>
  </si>
  <si>
    <t>BLC No1 Limited (Banks Long &amp; Co)</t>
  </si>
  <si>
    <t>Source: Begbies Traynor Group plc press release dated 04/05/2023; on a cash-free and debt-free basis; excludes earn-out of up-to £1.5m</t>
  </si>
  <si>
    <t>Shares consideration (GBP)</t>
  </si>
  <si>
    <t>Source: Begbies Traynor Group plc press release dated 04/05/2023</t>
  </si>
  <si>
    <t>Total consideration</t>
  </si>
  <si>
    <t>Source: Begbies Traynor Group plc press release dated 04/05/2023; unaudited</t>
  </si>
  <si>
    <t xml:space="preserve">Note: PBT as proxy for Operating profit. Banks Long &amp; Co does not report external bank debt therefore it is assumed that net interest is immaterial </t>
  </si>
  <si>
    <t>Profit before tax</t>
  </si>
  <si>
    <t>Source: Begbies Traynor Group plc press release dated 04/05/2023; normalised; reported on the same basis as the acquirer Begbies Traynor Group</t>
  </si>
  <si>
    <t>Source: Banks Long &amp; Co Limited financial statements for the year ended 31/08/2022</t>
  </si>
  <si>
    <t>BLC No1 Limited financial statements for the year ended 31/08/2022</t>
  </si>
  <si>
    <t>Banks Long &amp; Co Limited financial statements for the year ended 31/08/2022</t>
  </si>
  <si>
    <t>Begbies Traynor Group plc press release dated 04/05/2023</t>
  </si>
  <si>
    <t>BLC No1 Limited PSC02 notice dated 05/05/2023</t>
  </si>
  <si>
    <t>Macdonald Family Limited (holding company of Forecast Data Services Ltd and Forecast Poland spółka z o.o.)</t>
  </si>
  <si>
    <t>Consideration (GBP)</t>
  </si>
  <si>
    <t>Source: Kin and Carta Annual Report 2023; note 12 Acquisitions; excludes earn-out capped at £10.1m</t>
  </si>
  <si>
    <t>Source: Kin and Carta Annual Report 2023; note 12 Acquisitions; see below</t>
  </si>
  <si>
    <t>Source: Kin and Carta plc press release dated 09/05/2023</t>
  </si>
  <si>
    <t>Macdonald Family Limited financial statements for the year ended 31/01/2022</t>
  </si>
  <si>
    <t>Forecast Data Services Ltd financial statements for the year ended 30/06/2022</t>
  </si>
  <si>
    <t>Kin and Carta plc press release dated 09/05/2023</t>
  </si>
  <si>
    <t>Macdonald Family Limited PSC02 notice dated 15/05/2023</t>
  </si>
  <si>
    <t>Kin and Carta Annual Report 2023</t>
  </si>
  <si>
    <t>Richard Julian And Associates Limited (RJA Consultants)</t>
  </si>
  <si>
    <t>Source: Gateley (Holdings) plc press release dated 17/01/2024; note 7 Intangible Assets - Acquisition of Richard Julian and Associates Limited (RJA)</t>
  </si>
  <si>
    <t>Fair-value of cash contingent consideration (GBP)</t>
  </si>
  <si>
    <t>Fair-value of shares contingent consideration (GBP)</t>
  </si>
  <si>
    <t>Cash acquired</t>
  </si>
  <si>
    <t>Source: Gateley (Holdings) plc press release dated 20/07/2023; circa</t>
  </si>
  <si>
    <t xml:space="preserve">Note: Implied Operating profit </t>
  </si>
  <si>
    <t>Source: Gateley (Holdings) plc press release dated 20/07/2023; circa; corporatised profit before tax</t>
  </si>
  <si>
    <t>Estimated finance costs</t>
  </si>
  <si>
    <t>Source: Richard Julian And Associates Limited financial statements for the year ended 31/03/2023; www.bankofengland.co.uk/monetary-policy/the-interest-rate-bank-rate; www.business.hsbc.uk/en-gb/interest-rates; see below</t>
  </si>
  <si>
    <t>Source: Richard Julian And Associates Limited financial statements for the year ended 31/03/2023</t>
  </si>
  <si>
    <t>Richard Julian And Associates Limited financial statements for the year ended 31/03/2023</t>
  </si>
  <si>
    <t>Gateley (Holdings) plc press release dated 20/07/2023</t>
  </si>
  <si>
    <t>Gateley RJA Limited (formerly Richard Julian and Associates Limited) PSC02 notice dated 26/07/2023</t>
  </si>
  <si>
    <t>Gateley (Holdings) plc press release dated 17/01/2024</t>
  </si>
  <si>
    <t>www.bankofengland.co.uk/monetary-policy/the-interest-rate-bank-rate</t>
  </si>
  <si>
    <t>www.business.hsbc.uk/en-gb/interest-rates</t>
  </si>
  <si>
    <t>For the Year Ended 31/03/2023</t>
  </si>
  <si>
    <t>Year Ended 31/03/2022</t>
  </si>
  <si>
    <t>Year Ended 31/03/2023</t>
  </si>
  <si>
    <t>Average Balance</t>
  </si>
  <si>
    <t>Interest Rate</t>
  </si>
  <si>
    <t>Estimated Interest Expense</t>
  </si>
  <si>
    <t>£000s</t>
  </si>
  <si>
    <t>%</t>
  </si>
  <si>
    <t>Balance of Bank Loans and Overdrafts</t>
  </si>
  <si>
    <t>Source: Richard Julian And Associates Limited financial statements for the year ended 31/03/2023; notes 6 and 7 Creditors</t>
  </si>
  <si>
    <t>Interest Rate as at 25/03/2022</t>
  </si>
  <si>
    <t>Source: www.bankofengland.co.uk/monetary-policy/the-interest-rate-bank-rate; retrieved on 20/02/2024</t>
  </si>
  <si>
    <t>Interest Rate as at 30/03/2023</t>
  </si>
  <si>
    <t>Average Interest Rate for YE 31/03/2023</t>
  </si>
  <si>
    <t>HSBC Lending Margin over BoE Rate</t>
  </si>
  <si>
    <t>Source: www.business.hsbc.uk/en-gb/interest-rates; retrieved on 10/01/2024; Business Overdraft Variable Rate</t>
  </si>
  <si>
    <t>Total Estimated Variable Rate</t>
  </si>
  <si>
    <t>IMSM Holdings Limited and International Management Systems Marketing Limited (IMSM)</t>
  </si>
  <si>
    <t>Source: Marlowe plc press release dated 28/11/2023; note 8. Business Combinations</t>
  </si>
  <si>
    <t>Fair-value of contingent consideration (GBP)</t>
  </si>
  <si>
    <t>Net cash - as at 31/12/2022</t>
  </si>
  <si>
    <t>Source: International Management Systems Marketing Limited financial statements for the year ended 31/12/2022</t>
  </si>
  <si>
    <t>Source: Marlowe plc press release dated 26/07/2023</t>
  </si>
  <si>
    <t>IMSM Holding Limited financial statements for the year ended 31/12/2022</t>
  </si>
  <si>
    <t>International Management Systems Marketing Limited financial statements for the year ended 31/12/2022</t>
  </si>
  <si>
    <t>IMSM Holdings Limited PCSC02 notice dated 26/07/2023</t>
  </si>
  <si>
    <t>International Management Systems Marketing Limited PSC02 notice dated 26/07/2023</t>
  </si>
  <si>
    <t>Marlowe plc press release dated 26/07/2023</t>
  </si>
  <si>
    <t>Net cash</t>
  </si>
  <si>
    <t>Andrew Forbes Limited</t>
  </si>
  <si>
    <t>Source: Begbies Traynor Group plc press release dated 08/11/2023; unaudited</t>
  </si>
  <si>
    <t>Note: Implied Operating profit</t>
  </si>
  <si>
    <t>Source: Begbies Traynor Group plc press release dated 08/11/2023; normalised and reported on the same basis as Begbies Traynor Group</t>
  </si>
  <si>
    <t>Source: Andrew Forbes Limited financial statements for the year ended 31/03/2023</t>
  </si>
  <si>
    <t>Source: See below</t>
  </si>
  <si>
    <t>Andrew Forbes Limited financial statements for the year ended 31/03/2023</t>
  </si>
  <si>
    <t>Begbies Traynor Group plc press release dated 08/11/2023</t>
  </si>
  <si>
    <t>Andrew Forbes Limited PSC02 notice dated 13/11/2023</t>
  </si>
  <si>
    <t>Source: Andrew Forbes Limited financial statements for the year ended 31/03/2023; notes 7 and 8 Creditors</t>
  </si>
  <si>
    <t>Interest Rate as at 07/04/2022</t>
  </si>
  <si>
    <t>Source: www.bankofengland.co.uk/monetary-policy/the-interest-rate-bank-rate; retrieved on 01/02/2024</t>
  </si>
  <si>
    <t>Source: www.business.hsbc.uk/en-gb/interest-rates; retrieved on 01/02/2024; Business Overdraft Variable Rate</t>
  </si>
  <si>
    <t>Source: Begbies Traynor Group plc press release dated 08/11/2023; on a cash-free and debt-free basis; excludes earn-out of up to £0.5m</t>
  </si>
  <si>
    <t>Estimated Interest Expense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</si>
</sst>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  <numFmt numFmtId="169" formatCode="0.0%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5" fillId="2" borderId="1" xfId="0" applyFont="1" applyFill="1" applyBorder="1"/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  <xf numFmtId="38" fontId="0" fillId="0" borderId="2" xfId="1" applyNumberFormat="1" applyFont="1" applyBorder="1" applyAlignment="1">
      <alignment vertical="top"/>
    </xf>
    <xf numFmtId="38" fontId="0" fillId="2" borderId="0" xfId="1" applyNumberFormat="1" applyFont="1" applyFill="1" applyAlignment="1">
      <alignment vertical="top"/>
    </xf>
    <xf numFmtId="40" fontId="0" fillId="2" borderId="1" xfId="1" applyNumberFormat="1" applyFont="1" applyFill="1" applyBorder="1" applyAlignment="1">
      <alignment vertical="center" wrapText="1"/>
    </xf>
    <xf numFmtId="38" fontId="4" fillId="0" borderId="0" xfId="1" applyNumberFormat="1" applyFont="1" applyBorder="1" applyAlignment="1">
      <alignment vertical="top"/>
    </xf>
    <xf numFmtId="38" fontId="4" fillId="0" borderId="2" xfId="1" applyNumberFormat="1" applyFont="1" applyBorder="1" applyAlignment="1">
      <alignment vertical="top"/>
    </xf>
    <xf numFmtId="0" fontId="8" fillId="0" borderId="0" xfId="0" applyFont="1" applyAlignment="1">
      <alignment vertical="top"/>
    </xf>
    <xf numFmtId="38" fontId="6" fillId="0" borderId="0" xfId="1" applyNumberFormat="1" applyFont="1" applyFill="1" applyAlignment="1">
      <alignment vertical="top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38" fontId="2" fillId="0" borderId="0" xfId="1" applyNumberFormat="1" applyFont="1" applyFill="1" applyAlignment="1">
      <alignment vertical="top"/>
    </xf>
    <xf numFmtId="169" fontId="0" fillId="0" borderId="0" xfId="2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169" fontId="0" fillId="0" borderId="0" xfId="2" applyNumberFormat="1" applyFont="1" applyFill="1" applyBorder="1"/>
    <xf numFmtId="43" fontId="2" fillId="0" borderId="0" xfId="1" applyFont="1" applyFill="1" applyBorder="1"/>
    <xf numFmtId="43" fontId="0" fillId="0" borderId="0" xfId="1" applyFont="1" applyFill="1" applyBorder="1"/>
    <xf numFmtId="43" fontId="0" fillId="0" borderId="0" xfId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A3859-2614-6B4D-96BB-8C3C49740A83}">
  <sheetPr>
    <pageSetUpPr fitToPage="1"/>
  </sheetPr>
  <dimension ref="A1:I91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44986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375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11</v>
      </c>
      <c r="B20" s="19">
        <f>B12-B88</f>
        <v>375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12</v>
      </c>
      <c r="B23" s="7"/>
      <c r="C23" s="21"/>
    </row>
    <row r="24" spans="1:3" x14ac:dyDescent="0.2">
      <c r="A24" s="2" t="s">
        <v>13</v>
      </c>
      <c r="B24" s="3"/>
      <c r="C24" s="22"/>
    </row>
    <row r="25" spans="1:3" x14ac:dyDescent="0.2">
      <c r="A25" s="12" t="s">
        <v>14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34" x14ac:dyDescent="0.2">
      <c r="A30" s="14" t="s">
        <v>16</v>
      </c>
      <c r="B30" s="26">
        <v>1000</v>
      </c>
      <c r="C30" s="16" t="s">
        <v>17</v>
      </c>
    </row>
    <row r="31" spans="1:3" hidden="1" x14ac:dyDescent="0.2">
      <c r="A31" s="14" t="s">
        <v>18</v>
      </c>
      <c r="B31" s="26"/>
      <c r="C31" s="16"/>
    </row>
    <row r="32" spans="1:3" ht="17" hidden="1" x14ac:dyDescent="0.2">
      <c r="A32" s="1" t="s">
        <v>19</v>
      </c>
      <c r="B32" s="26">
        <v>0</v>
      </c>
      <c r="C32" s="16" t="s">
        <v>20</v>
      </c>
    </row>
    <row r="33" spans="1:3" hidden="1" x14ac:dyDescent="0.2">
      <c r="A33" s="14"/>
      <c r="B33" s="26"/>
      <c r="C33" s="11"/>
    </row>
    <row r="34" spans="1:3" hidden="1" x14ac:dyDescent="0.2">
      <c r="A34" s="1" t="s">
        <v>21</v>
      </c>
      <c r="B34" s="26"/>
      <c r="C34" s="11"/>
    </row>
    <row r="35" spans="1:3" hidden="1" x14ac:dyDescent="0.2">
      <c r="A35" s="14"/>
      <c r="B35" s="26"/>
      <c r="C35" s="11"/>
    </row>
    <row r="36" spans="1:3" hidden="1" x14ac:dyDescent="0.2">
      <c r="A36" s="14" t="s">
        <v>22</v>
      </c>
      <c r="B36" s="26"/>
      <c r="C36" s="16"/>
    </row>
    <row r="37" spans="1:3" hidden="1" x14ac:dyDescent="0.2">
      <c r="A37" s="14" t="s">
        <v>23</v>
      </c>
      <c r="B37" s="26"/>
      <c r="C37" s="11"/>
    </row>
    <row r="38" spans="1:3" hidden="1" x14ac:dyDescent="0.2">
      <c r="A38" s="14"/>
      <c r="B38" s="26"/>
      <c r="C38" s="11"/>
    </row>
    <row r="39" spans="1:3" hidden="1" x14ac:dyDescent="0.2">
      <c r="A39" s="14" t="s">
        <v>24</v>
      </c>
      <c r="B39" s="26"/>
      <c r="C39" s="11"/>
    </row>
    <row r="40" spans="1:3" hidden="1" x14ac:dyDescent="0.2">
      <c r="A40" s="14" t="s">
        <v>25</v>
      </c>
      <c r="B40" s="26"/>
      <c r="C40" s="16"/>
    </row>
    <row r="41" spans="1:3" hidden="1" x14ac:dyDescent="0.2">
      <c r="A41" s="14" t="s">
        <v>26</v>
      </c>
      <c r="B41" s="26"/>
      <c r="C41" s="11"/>
    </row>
    <row r="42" spans="1:3" hidden="1" x14ac:dyDescent="0.2">
      <c r="A42" s="14" t="s">
        <v>27</v>
      </c>
      <c r="B42" s="26"/>
      <c r="C42" s="11"/>
    </row>
    <row r="43" spans="1:3" hidden="1" x14ac:dyDescent="0.2">
      <c r="A43" s="14"/>
      <c r="B43" s="26"/>
      <c r="C43" s="11"/>
    </row>
    <row r="44" spans="1:3" hidden="1" x14ac:dyDescent="0.2">
      <c r="A44" s="14" t="s">
        <v>28</v>
      </c>
      <c r="B44" s="26"/>
      <c r="C44" s="16"/>
    </row>
    <row r="45" spans="1:3" hidden="1" x14ac:dyDescent="0.2">
      <c r="A45" s="14" t="s">
        <v>29</v>
      </c>
      <c r="B45" s="26"/>
      <c r="C45" s="11"/>
    </row>
    <row r="46" spans="1:3" hidden="1" x14ac:dyDescent="0.2">
      <c r="A46" s="14" t="s">
        <v>30</v>
      </c>
      <c r="B46" s="26"/>
      <c r="C46" s="16"/>
    </row>
    <row r="47" spans="1:3" hidden="1" x14ac:dyDescent="0.2">
      <c r="A47" s="14" t="s">
        <v>31</v>
      </c>
      <c r="B47" s="26"/>
      <c r="C47" s="16"/>
    </row>
    <row r="48" spans="1:3" hidden="1" x14ac:dyDescent="0.2">
      <c r="A48" s="14"/>
      <c r="B48" s="26"/>
      <c r="C48" s="11"/>
    </row>
    <row r="49" spans="1:3" ht="17" hidden="1" x14ac:dyDescent="0.2">
      <c r="A49" s="14" t="s">
        <v>32</v>
      </c>
      <c r="B49" s="26">
        <v>0</v>
      </c>
      <c r="C49" s="16" t="s">
        <v>33</v>
      </c>
    </row>
    <row r="50" spans="1:3" hidden="1" x14ac:dyDescent="0.2">
      <c r="A50" s="14"/>
      <c r="B50" s="26"/>
      <c r="C50" s="11"/>
    </row>
    <row r="51" spans="1:3" hidden="1" x14ac:dyDescent="0.2">
      <c r="A51" s="14" t="s">
        <v>34</v>
      </c>
      <c r="B51" s="26">
        <f>SUM(B36:B49)</f>
        <v>0</v>
      </c>
      <c r="C51" s="11"/>
    </row>
    <row r="52" spans="1:3" hidden="1" x14ac:dyDescent="0.2">
      <c r="A52" s="27"/>
      <c r="B52" s="28"/>
      <c r="C52" s="29"/>
    </row>
    <row r="53" spans="1:3" hidden="1" x14ac:dyDescent="0.2">
      <c r="A53" s="30" t="s">
        <v>12</v>
      </c>
      <c r="B53" s="31">
        <f>B32+B51</f>
        <v>0</v>
      </c>
      <c r="C53" s="32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35</v>
      </c>
      <c r="B56" s="34">
        <f>ROUND((B20/B30),1)</f>
        <v>0.4</v>
      </c>
      <c r="C56" s="10"/>
    </row>
    <row r="57" spans="1:3" x14ac:dyDescent="0.2">
      <c r="A57" s="33" t="s">
        <v>36</v>
      </c>
      <c r="B57" s="35" t="s">
        <v>14</v>
      </c>
      <c r="C57" s="10"/>
    </row>
    <row r="58" spans="1:3" x14ac:dyDescent="0.2">
      <c r="A58" s="33" t="s">
        <v>37</v>
      </c>
      <c r="B58" s="35" t="s">
        <v>14</v>
      </c>
      <c r="C58" s="10"/>
    </row>
    <row r="61" spans="1:3" x14ac:dyDescent="0.2">
      <c r="A61" s="7" t="s">
        <v>38</v>
      </c>
      <c r="B61" s="8"/>
      <c r="C61" s="9"/>
    </row>
    <row r="62" spans="1:3" x14ac:dyDescent="0.2">
      <c r="C62" s="10"/>
    </row>
    <row r="63" spans="1:3" x14ac:dyDescent="0.2">
      <c r="A63" s="14" t="s">
        <v>39</v>
      </c>
    </row>
    <row r="64" spans="1:3" x14ac:dyDescent="0.2">
      <c r="A64" s="14" t="s">
        <v>40</v>
      </c>
    </row>
    <row r="65" spans="1:3" x14ac:dyDescent="0.2">
      <c r="C65" s="11"/>
    </row>
    <row r="66" spans="1:3" x14ac:dyDescent="0.2">
      <c r="A66" s="36"/>
      <c r="B66" s="36"/>
      <c r="C66" s="9"/>
    </row>
    <row r="67" spans="1:3" x14ac:dyDescent="0.2">
      <c r="C67" s="37"/>
    </row>
    <row r="68" spans="1:3" x14ac:dyDescent="0.2">
      <c r="C68" s="37"/>
    </row>
    <row r="69" spans="1:3" hidden="1" x14ac:dyDescent="0.2">
      <c r="B69" s="3" t="s">
        <v>3</v>
      </c>
    </row>
    <row r="70" spans="1:3" hidden="1" x14ac:dyDescent="0.2">
      <c r="B70" s="3"/>
    </row>
    <row r="71" spans="1:3" hidden="1" x14ac:dyDescent="0.2">
      <c r="B71" s="5" t="s">
        <v>5</v>
      </c>
    </row>
    <row r="72" spans="1:3" hidden="1" x14ac:dyDescent="0.2">
      <c r="B72" s="5"/>
    </row>
    <row r="73" spans="1:3" hidden="1" x14ac:dyDescent="0.2">
      <c r="B73" s="38" t="s">
        <v>41</v>
      </c>
    </row>
    <row r="74" spans="1:3" hidden="1" x14ac:dyDescent="0.2">
      <c r="A74" s="2" t="s">
        <v>15</v>
      </c>
      <c r="B74" s="5"/>
    </row>
    <row r="75" spans="1:3" hidden="1" x14ac:dyDescent="0.2">
      <c r="A75" s="39"/>
      <c r="B75" s="5"/>
    </row>
    <row r="76" spans="1:3" hidden="1" x14ac:dyDescent="0.2"/>
    <row r="77" spans="1:3" ht="17" hidden="1" x14ac:dyDescent="0.2">
      <c r="A77" s="14" t="s">
        <v>42</v>
      </c>
      <c r="B77" s="15">
        <v>0</v>
      </c>
      <c r="C77" s="16" t="s">
        <v>33</v>
      </c>
    </row>
    <row r="78" spans="1:3" hidden="1" x14ac:dyDescent="0.2">
      <c r="A78" s="14" t="s">
        <v>43</v>
      </c>
      <c r="B78" s="15"/>
      <c r="C78" s="16"/>
    </row>
    <row r="79" spans="1:3" hidden="1" x14ac:dyDescent="0.2">
      <c r="A79" t="s">
        <v>44</v>
      </c>
      <c r="B79" s="28"/>
      <c r="C79" s="16"/>
    </row>
    <row r="80" spans="1:3" hidden="1" x14ac:dyDescent="0.2">
      <c r="A80" s="2" t="s">
        <v>45</v>
      </c>
      <c r="B80" s="40">
        <f>SUM(B77:B79)</f>
        <v>0</v>
      </c>
    </row>
    <row r="83" spans="1:9" x14ac:dyDescent="0.2">
      <c r="A83" s="41" t="s">
        <v>46</v>
      </c>
    </row>
    <row r="87" spans="1:9" x14ac:dyDescent="0.2">
      <c r="E87" s="16"/>
      <c r="F87" s="16"/>
      <c r="G87" s="16"/>
      <c r="H87" s="16"/>
      <c r="I87" s="16"/>
    </row>
    <row r="90" spans="1:9" x14ac:dyDescent="0.2">
      <c r="B90" s="42"/>
    </row>
    <row r="91" spans="1:9" x14ac:dyDescent="0.2">
      <c r="B91" s="42"/>
    </row>
  </sheetData>
  <sheetProtection algorithmName="SHA-512" hashValue="Wstkr+fuC21ivEhs6X3CQ65Cwkr9LtOasX/qftn+bPIyQhIG0r8qDSnBAi8AxjdwT/NQ8MBE7qvEBdb5heXKuQ==" saltValue="xCS8fSHKf9sp60O21rdsb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1CB07-5EFE-664D-8621-CE7C8D53EC1D}">
  <sheetPr>
    <pageSetUpPr fitToPage="1"/>
  </sheetPr>
  <dimension ref="A1:I9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47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45049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1125</v>
      </c>
      <c r="C12" s="16" t="s">
        <v>48</v>
      </c>
    </row>
    <row r="13" spans="1:3" x14ac:dyDescent="0.2">
      <c r="A13" s="14"/>
      <c r="B13" s="15"/>
      <c r="C13" s="16"/>
    </row>
    <row r="14" spans="1:3" ht="17" x14ac:dyDescent="0.2">
      <c r="A14" s="14" t="s">
        <v>49</v>
      </c>
      <c r="B14" s="43">
        <v>375</v>
      </c>
      <c r="C14" s="16" t="s">
        <v>50</v>
      </c>
    </row>
    <row r="15" spans="1:3" x14ac:dyDescent="0.2">
      <c r="A15" s="14"/>
      <c r="B15" s="15"/>
      <c r="C15" s="16"/>
    </row>
    <row r="16" spans="1:3" x14ac:dyDescent="0.2">
      <c r="A16" s="1" t="s">
        <v>51</v>
      </c>
      <c r="B16" s="15">
        <f>SUM(B12:B14)</f>
        <v>1500</v>
      </c>
      <c r="C16" s="16"/>
    </row>
    <row r="17" spans="1:3" x14ac:dyDescent="0.2">
      <c r="A17" s="1"/>
      <c r="B17" s="15"/>
      <c r="C17" s="16"/>
    </row>
    <row r="18" spans="1:3" x14ac:dyDescent="0.2">
      <c r="A18" s="14"/>
      <c r="B18" s="15"/>
      <c r="C18" s="16"/>
    </row>
    <row r="19" spans="1:3" hidden="1" x14ac:dyDescent="0.2">
      <c r="A19" s="17" t="s">
        <v>10</v>
      </c>
      <c r="B19" s="15"/>
      <c r="C19" s="16"/>
    </row>
    <row r="20" spans="1:3" hidden="1" x14ac:dyDescent="0.2">
      <c r="A20" s="14"/>
      <c r="B20" s="15"/>
      <c r="C20" s="16"/>
    </row>
    <row r="21" spans="1:3" hidden="1" x14ac:dyDescent="0.2">
      <c r="A21" s="14"/>
      <c r="B21" s="15"/>
      <c r="C21" s="16"/>
    </row>
    <row r="22" spans="1:3" hidden="1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8" t="s">
        <v>11</v>
      </c>
      <c r="B24" s="19">
        <f>B16-B95</f>
        <v>1500</v>
      </c>
      <c r="C24" s="20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12</v>
      </c>
      <c r="B27" s="7"/>
      <c r="C27" s="21"/>
    </row>
    <row r="28" spans="1:3" x14ac:dyDescent="0.2">
      <c r="A28" s="2" t="s">
        <v>13</v>
      </c>
      <c r="B28" s="3"/>
      <c r="C28" s="22"/>
    </row>
    <row r="29" spans="1:3" x14ac:dyDescent="0.2">
      <c r="A29" s="12">
        <v>44804</v>
      </c>
      <c r="B29" s="23"/>
      <c r="C29" s="23"/>
    </row>
    <row r="30" spans="1:3" x14ac:dyDescent="0.2">
      <c r="A30" s="13"/>
      <c r="B30" s="24"/>
      <c r="C30" s="23"/>
    </row>
    <row r="31" spans="1:3" x14ac:dyDescent="0.2">
      <c r="A31" s="2" t="s">
        <v>15</v>
      </c>
      <c r="B31" s="23"/>
      <c r="C31" s="23"/>
    </row>
    <row r="32" spans="1:3" x14ac:dyDescent="0.2">
      <c r="A32" s="25"/>
      <c r="B32" s="23"/>
      <c r="C32" s="25"/>
    </row>
    <row r="33" spans="1:3" x14ac:dyDescent="0.2">
      <c r="A33" s="13"/>
      <c r="B33" s="23"/>
      <c r="C33" s="23"/>
    </row>
    <row r="34" spans="1:3" ht="17" x14ac:dyDescent="0.2">
      <c r="A34" s="14" t="s">
        <v>16</v>
      </c>
      <c r="B34" s="26">
        <v>2600</v>
      </c>
      <c r="C34" s="16" t="s">
        <v>52</v>
      </c>
    </row>
    <row r="35" spans="1:3" x14ac:dyDescent="0.2">
      <c r="A35" s="14" t="s">
        <v>18</v>
      </c>
      <c r="B35" s="26"/>
      <c r="C35" s="16"/>
    </row>
    <row r="36" spans="1:3" ht="34" x14ac:dyDescent="0.2">
      <c r="A36" s="1" t="s">
        <v>19</v>
      </c>
      <c r="B36" s="26">
        <f>B37</f>
        <v>400</v>
      </c>
      <c r="C36" s="16" t="s">
        <v>53</v>
      </c>
    </row>
    <row r="37" spans="1:3" ht="34" x14ac:dyDescent="0.2">
      <c r="A37" s="1" t="s">
        <v>54</v>
      </c>
      <c r="B37" s="26">
        <v>400</v>
      </c>
      <c r="C37" s="16" t="s">
        <v>55</v>
      </c>
    </row>
    <row r="38" spans="1:3" x14ac:dyDescent="0.2">
      <c r="A38" s="14"/>
      <c r="B38" s="26"/>
      <c r="C38" s="11"/>
    </row>
    <row r="39" spans="1:3" x14ac:dyDescent="0.2">
      <c r="A39" s="1" t="s">
        <v>21</v>
      </c>
      <c r="B39" s="26"/>
      <c r="C39" s="11"/>
    </row>
    <row r="40" spans="1:3" x14ac:dyDescent="0.2">
      <c r="A40" s="14"/>
      <c r="B40" s="26"/>
      <c r="C40" s="11"/>
    </row>
    <row r="41" spans="1:3" x14ac:dyDescent="0.2">
      <c r="A41" s="14" t="s">
        <v>22</v>
      </c>
      <c r="B41" s="26"/>
      <c r="C41" s="16"/>
    </row>
    <row r="42" spans="1:3" x14ac:dyDescent="0.2">
      <c r="A42" s="14" t="s">
        <v>23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24</v>
      </c>
      <c r="B44" s="26"/>
      <c r="C44" s="11"/>
    </row>
    <row r="45" spans="1:3" x14ac:dyDescent="0.2">
      <c r="A45" s="14" t="s">
        <v>25</v>
      </c>
      <c r="B45" s="26"/>
      <c r="C45" s="16"/>
    </row>
    <row r="46" spans="1:3" x14ac:dyDescent="0.2">
      <c r="A46" s="14" t="s">
        <v>26</v>
      </c>
      <c r="B46" s="26"/>
      <c r="C46" s="11"/>
    </row>
    <row r="47" spans="1:3" x14ac:dyDescent="0.2">
      <c r="A47" s="14" t="s">
        <v>27</v>
      </c>
      <c r="B47" s="26"/>
      <c r="C47" s="11"/>
    </row>
    <row r="48" spans="1:3" x14ac:dyDescent="0.2">
      <c r="A48" s="14"/>
      <c r="B48" s="26"/>
      <c r="C48" s="11"/>
    </row>
    <row r="49" spans="1:3" x14ac:dyDescent="0.2">
      <c r="A49" s="14" t="s">
        <v>28</v>
      </c>
      <c r="B49" s="26"/>
      <c r="C49" s="16"/>
    </row>
    <row r="50" spans="1:3" x14ac:dyDescent="0.2">
      <c r="A50" s="14" t="s">
        <v>29</v>
      </c>
      <c r="B50" s="26"/>
      <c r="C50" s="11"/>
    </row>
    <row r="51" spans="1:3" x14ac:dyDescent="0.2">
      <c r="A51" s="14" t="s">
        <v>30</v>
      </c>
      <c r="B51" s="26"/>
    </row>
    <row r="52" spans="1:3" ht="17" x14ac:dyDescent="0.2">
      <c r="A52" s="14" t="s">
        <v>31</v>
      </c>
      <c r="B52" s="26">
        <v>66.665999999999997</v>
      </c>
      <c r="C52" s="16" t="s">
        <v>56</v>
      </c>
    </row>
    <row r="53" spans="1:3" x14ac:dyDescent="0.2">
      <c r="A53" s="14"/>
      <c r="B53" s="26"/>
      <c r="C53" s="11"/>
    </row>
    <row r="54" spans="1:3" ht="17" x14ac:dyDescent="0.2">
      <c r="A54" s="14" t="s">
        <v>32</v>
      </c>
      <c r="B54" s="26">
        <v>22.890999999999998</v>
      </c>
      <c r="C54" s="16" t="s">
        <v>56</v>
      </c>
    </row>
    <row r="55" spans="1:3" x14ac:dyDescent="0.2">
      <c r="A55" s="14"/>
      <c r="B55" s="26"/>
      <c r="C55" s="11"/>
    </row>
    <row r="56" spans="1:3" x14ac:dyDescent="0.2">
      <c r="A56" s="14" t="s">
        <v>34</v>
      </c>
      <c r="B56" s="26">
        <f>SUM(B41:B54)</f>
        <v>89.556999999999988</v>
      </c>
      <c r="C56" s="11"/>
    </row>
    <row r="57" spans="1:3" x14ac:dyDescent="0.2">
      <c r="A57" s="27"/>
      <c r="B57" s="28"/>
      <c r="C57" s="29"/>
    </row>
    <row r="58" spans="1:3" x14ac:dyDescent="0.2">
      <c r="A58" s="30" t="s">
        <v>12</v>
      </c>
      <c r="B58" s="31">
        <f>B36+B56</f>
        <v>489.55700000000002</v>
      </c>
      <c r="C58" s="32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3" t="s">
        <v>35</v>
      </c>
      <c r="B61" s="34">
        <f>ROUND((B24/B34),1)</f>
        <v>0.6</v>
      </c>
      <c r="C61" s="10"/>
    </row>
    <row r="62" spans="1:3" x14ac:dyDescent="0.2">
      <c r="A62" s="33" t="s">
        <v>36</v>
      </c>
      <c r="B62" s="34">
        <f>ROUND((B24/B36),1)</f>
        <v>3.8</v>
      </c>
      <c r="C62" s="10"/>
    </row>
    <row r="63" spans="1:3" x14ac:dyDescent="0.2">
      <c r="A63" s="33" t="s">
        <v>37</v>
      </c>
      <c r="B63" s="34">
        <f>ROUND((B24/B58),1)</f>
        <v>3.1</v>
      </c>
      <c r="C63" s="10"/>
    </row>
    <row r="66" spans="1:3" x14ac:dyDescent="0.2">
      <c r="A66" s="7" t="s">
        <v>38</v>
      </c>
      <c r="B66" s="8"/>
      <c r="C66" s="9"/>
    </row>
    <row r="67" spans="1:3" x14ac:dyDescent="0.2">
      <c r="C67" s="10"/>
    </row>
    <row r="68" spans="1:3" x14ac:dyDescent="0.2">
      <c r="A68" s="14" t="s">
        <v>57</v>
      </c>
    </row>
    <row r="69" spans="1:3" x14ac:dyDescent="0.2">
      <c r="A69" s="14" t="s">
        <v>58</v>
      </c>
    </row>
    <row r="70" spans="1:3" x14ac:dyDescent="0.2">
      <c r="A70" s="14" t="s">
        <v>59</v>
      </c>
    </row>
    <row r="71" spans="1:3" x14ac:dyDescent="0.2">
      <c r="A71" t="s">
        <v>60</v>
      </c>
    </row>
    <row r="72" spans="1:3" x14ac:dyDescent="0.2">
      <c r="C72" s="11"/>
    </row>
    <row r="73" spans="1:3" x14ac:dyDescent="0.2">
      <c r="A73" s="36"/>
      <c r="B73" s="36"/>
      <c r="C73" s="9"/>
    </row>
    <row r="74" spans="1:3" x14ac:dyDescent="0.2">
      <c r="C74" s="37"/>
    </row>
    <row r="75" spans="1:3" x14ac:dyDescent="0.2">
      <c r="C75" s="37"/>
    </row>
    <row r="76" spans="1:3" hidden="1" x14ac:dyDescent="0.2">
      <c r="B76" s="3" t="s">
        <v>3</v>
      </c>
    </row>
    <row r="77" spans="1:3" hidden="1" x14ac:dyDescent="0.2">
      <c r="B77" s="3"/>
    </row>
    <row r="78" spans="1:3" hidden="1" x14ac:dyDescent="0.2">
      <c r="B78" s="5" t="s">
        <v>5</v>
      </c>
    </row>
    <row r="79" spans="1:3" hidden="1" x14ac:dyDescent="0.2">
      <c r="B79" s="5"/>
    </row>
    <row r="80" spans="1:3" hidden="1" x14ac:dyDescent="0.2">
      <c r="B80" s="38" t="s">
        <v>41</v>
      </c>
    </row>
    <row r="81" spans="1:9" hidden="1" x14ac:dyDescent="0.2">
      <c r="A81" s="2" t="s">
        <v>15</v>
      </c>
      <c r="B81" s="5"/>
    </row>
    <row r="82" spans="1:9" hidden="1" x14ac:dyDescent="0.2">
      <c r="A82" s="39"/>
      <c r="B82" s="5"/>
    </row>
    <row r="83" spans="1:9" hidden="1" x14ac:dyDescent="0.2"/>
    <row r="84" spans="1:9" ht="17" hidden="1" x14ac:dyDescent="0.2">
      <c r="A84" s="14" t="s">
        <v>42</v>
      </c>
      <c r="B84" s="15">
        <v>0</v>
      </c>
      <c r="C84" s="16" t="s">
        <v>33</v>
      </c>
    </row>
    <row r="85" spans="1:9" hidden="1" x14ac:dyDescent="0.2">
      <c r="A85" s="14" t="s">
        <v>43</v>
      </c>
      <c r="B85" s="15"/>
      <c r="C85" s="16"/>
    </row>
    <row r="86" spans="1:9" hidden="1" x14ac:dyDescent="0.2">
      <c r="A86" t="s">
        <v>44</v>
      </c>
      <c r="B86" s="28"/>
      <c r="C86" s="16"/>
    </row>
    <row r="87" spans="1:9" hidden="1" x14ac:dyDescent="0.2">
      <c r="A87" s="2" t="s">
        <v>45</v>
      </c>
      <c r="B87" s="40">
        <f>SUM(B84:B86)</f>
        <v>0</v>
      </c>
    </row>
    <row r="90" spans="1:9" x14ac:dyDescent="0.2">
      <c r="A90" s="41" t="s">
        <v>46</v>
      </c>
    </row>
    <row r="94" spans="1:9" x14ac:dyDescent="0.2">
      <c r="E94" s="16"/>
      <c r="F94" s="16"/>
      <c r="G94" s="16"/>
      <c r="H94" s="16"/>
      <c r="I94" s="16"/>
    </row>
    <row r="97" spans="2:2" x14ac:dyDescent="0.2">
      <c r="B97" s="42"/>
    </row>
    <row r="98" spans="2:2" x14ac:dyDescent="0.2">
      <c r="B98" s="42"/>
    </row>
  </sheetData>
  <sheetProtection algorithmName="SHA-512" hashValue="NZO86wYMLu7RHt7O5qDqPOrX1wKOSODxD0ia5XbD+ZEbRXt58q7ab0Zz1MpptmhABOVeGaR5SZL0VCaC/NQZZw==" saltValue="yEVpYsYG6f61GNR8jD8hlw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0ADC9-FFB4-CF4B-B5C6-D00382F1651F}">
  <sheetPr>
    <pageSetUpPr fitToPage="1"/>
  </sheetPr>
  <dimension ref="A1:I9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45051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62</v>
      </c>
      <c r="B12" s="15">
        <v>2304</v>
      </c>
      <c r="C12" s="16" t="s">
        <v>63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45</v>
      </c>
      <c r="B17" s="15">
        <f>-B83</f>
        <v>307</v>
      </c>
      <c r="C17" s="16" t="s">
        <v>64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11</v>
      </c>
      <c r="B20" s="19">
        <f>B12-B83</f>
        <v>2611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12</v>
      </c>
      <c r="B23" s="7"/>
      <c r="C23" s="21"/>
    </row>
    <row r="24" spans="1:3" x14ac:dyDescent="0.2">
      <c r="A24" s="2" t="s">
        <v>13</v>
      </c>
      <c r="B24" s="3"/>
      <c r="C24" s="22"/>
    </row>
    <row r="25" spans="1:3" x14ac:dyDescent="0.2">
      <c r="A25" s="12">
        <v>44742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16</v>
      </c>
      <c r="B30" s="26">
        <v>3500</v>
      </c>
      <c r="C30" s="16" t="s">
        <v>65</v>
      </c>
    </row>
    <row r="31" spans="1:3" x14ac:dyDescent="0.2">
      <c r="A31" s="14" t="s">
        <v>18</v>
      </c>
      <c r="B31" s="44"/>
      <c r="C31" s="16"/>
    </row>
    <row r="32" spans="1:3" x14ac:dyDescent="0.2">
      <c r="A32" s="1" t="s">
        <v>19</v>
      </c>
      <c r="B32" s="44"/>
      <c r="C32" s="16"/>
    </row>
    <row r="33" spans="1:3" x14ac:dyDescent="0.2">
      <c r="A33" s="14"/>
      <c r="B33" s="44"/>
      <c r="C33" s="11"/>
    </row>
    <row r="34" spans="1:3" x14ac:dyDescent="0.2">
      <c r="A34" s="1" t="s">
        <v>21</v>
      </c>
      <c r="B34" s="44"/>
      <c r="C34" s="11"/>
    </row>
    <row r="35" spans="1:3" x14ac:dyDescent="0.2">
      <c r="A35" s="14"/>
      <c r="B35" s="44"/>
      <c r="C35" s="11"/>
    </row>
    <row r="36" spans="1:3" x14ac:dyDescent="0.2">
      <c r="A36" s="14" t="s">
        <v>22</v>
      </c>
      <c r="B36" s="44"/>
      <c r="C36" s="16"/>
    </row>
    <row r="37" spans="1:3" x14ac:dyDescent="0.2">
      <c r="A37" s="14" t="s">
        <v>23</v>
      </c>
      <c r="B37" s="44"/>
      <c r="C37" s="11"/>
    </row>
    <row r="38" spans="1:3" x14ac:dyDescent="0.2">
      <c r="A38" s="14"/>
      <c r="B38" s="44"/>
      <c r="C38" s="11"/>
    </row>
    <row r="39" spans="1:3" x14ac:dyDescent="0.2">
      <c r="A39" s="14" t="s">
        <v>24</v>
      </c>
      <c r="B39" s="44"/>
      <c r="C39" s="11"/>
    </row>
    <row r="40" spans="1:3" x14ac:dyDescent="0.2">
      <c r="A40" s="14" t="s">
        <v>25</v>
      </c>
      <c r="B40" s="44"/>
      <c r="C40" s="16"/>
    </row>
    <row r="41" spans="1:3" x14ac:dyDescent="0.2">
      <c r="A41" s="14" t="s">
        <v>26</v>
      </c>
      <c r="B41" s="44"/>
      <c r="C41" s="11"/>
    </row>
    <row r="42" spans="1:3" x14ac:dyDescent="0.2">
      <c r="A42" s="14" t="s">
        <v>27</v>
      </c>
      <c r="B42" s="44"/>
      <c r="C42" s="11"/>
    </row>
    <row r="43" spans="1:3" x14ac:dyDescent="0.2">
      <c r="A43" s="14"/>
      <c r="B43" s="44"/>
      <c r="C43" s="11"/>
    </row>
    <row r="44" spans="1:3" x14ac:dyDescent="0.2">
      <c r="A44" s="14" t="s">
        <v>28</v>
      </c>
      <c r="B44" s="44"/>
      <c r="C44" s="16"/>
    </row>
    <row r="45" spans="1:3" x14ac:dyDescent="0.2">
      <c r="A45" s="14" t="s">
        <v>29</v>
      </c>
      <c r="B45" s="44"/>
      <c r="C45" s="11"/>
    </row>
    <row r="46" spans="1:3" x14ac:dyDescent="0.2">
      <c r="A46" s="14" t="s">
        <v>30</v>
      </c>
      <c r="B46" s="44"/>
      <c r="C46" s="16"/>
    </row>
    <row r="47" spans="1:3" x14ac:dyDescent="0.2">
      <c r="A47" s="14" t="s">
        <v>31</v>
      </c>
      <c r="B47" s="44"/>
      <c r="C47" s="16"/>
    </row>
    <row r="48" spans="1:3" x14ac:dyDescent="0.2">
      <c r="A48" s="14"/>
      <c r="B48" s="44"/>
      <c r="C48" s="11"/>
    </row>
    <row r="49" spans="1:3" x14ac:dyDescent="0.2">
      <c r="A49" s="14" t="s">
        <v>32</v>
      </c>
      <c r="B49" s="44"/>
      <c r="C49" s="16"/>
    </row>
    <row r="50" spans="1:3" x14ac:dyDescent="0.2">
      <c r="A50" s="14"/>
      <c r="B50" s="44"/>
      <c r="C50" s="11"/>
    </row>
    <row r="51" spans="1:3" x14ac:dyDescent="0.2">
      <c r="A51" s="14" t="s">
        <v>34</v>
      </c>
      <c r="B51" s="44"/>
      <c r="C51" s="11"/>
    </row>
    <row r="52" spans="1:3" x14ac:dyDescent="0.2">
      <c r="A52" s="27"/>
      <c r="B52" s="28"/>
      <c r="C52" s="29"/>
    </row>
    <row r="53" spans="1:3" ht="17" x14ac:dyDescent="0.2">
      <c r="A53" s="30" t="s">
        <v>12</v>
      </c>
      <c r="B53" s="31">
        <v>500</v>
      </c>
      <c r="C53" s="45" t="s">
        <v>65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35</v>
      </c>
      <c r="B56" s="34">
        <f>ROUND((B20/B30),1)</f>
        <v>0.7</v>
      </c>
      <c r="C56" s="10"/>
    </row>
    <row r="57" spans="1:3" x14ac:dyDescent="0.2">
      <c r="A57" s="33" t="s">
        <v>36</v>
      </c>
      <c r="B57" s="35" t="s">
        <v>14</v>
      </c>
      <c r="C57" s="10"/>
    </row>
    <row r="58" spans="1:3" x14ac:dyDescent="0.2">
      <c r="A58" s="33" t="s">
        <v>37</v>
      </c>
      <c r="B58" s="34">
        <f>ROUND((B20/B53),1)</f>
        <v>5.2</v>
      </c>
      <c r="C58" s="10"/>
    </row>
    <row r="61" spans="1:3" x14ac:dyDescent="0.2">
      <c r="A61" s="7" t="s">
        <v>38</v>
      </c>
      <c r="B61" s="8"/>
      <c r="C61" s="9"/>
    </row>
    <row r="62" spans="1:3" x14ac:dyDescent="0.2">
      <c r="C62" s="10"/>
    </row>
    <row r="63" spans="1:3" x14ac:dyDescent="0.2">
      <c r="A63" t="s">
        <v>66</v>
      </c>
      <c r="C63" s="10"/>
    </row>
    <row r="64" spans="1:3" x14ac:dyDescent="0.2">
      <c r="A64" s="14" t="s">
        <v>67</v>
      </c>
    </row>
    <row r="65" spans="1:3" x14ac:dyDescent="0.2">
      <c r="A65" s="14" t="s">
        <v>68</v>
      </c>
    </row>
    <row r="66" spans="1:3" x14ac:dyDescent="0.2">
      <c r="A66" t="s">
        <v>69</v>
      </c>
    </row>
    <row r="67" spans="1:3" x14ac:dyDescent="0.2">
      <c r="A67" t="s">
        <v>70</v>
      </c>
    </row>
    <row r="68" spans="1:3" x14ac:dyDescent="0.2">
      <c r="C68" s="11"/>
    </row>
    <row r="69" spans="1:3" x14ac:dyDescent="0.2">
      <c r="A69" s="36"/>
      <c r="B69" s="36"/>
      <c r="C69" s="9"/>
    </row>
    <row r="70" spans="1:3" x14ac:dyDescent="0.2">
      <c r="C70" s="37"/>
    </row>
    <row r="71" spans="1:3" x14ac:dyDescent="0.2">
      <c r="C71" s="37"/>
    </row>
    <row r="72" spans="1:3" x14ac:dyDescent="0.2">
      <c r="B72" s="3" t="s">
        <v>3</v>
      </c>
    </row>
    <row r="73" spans="1:3" x14ac:dyDescent="0.2">
      <c r="B73" s="3"/>
    </row>
    <row r="74" spans="1:3" x14ac:dyDescent="0.2">
      <c r="B74" s="5" t="s">
        <v>5</v>
      </c>
    </row>
    <row r="75" spans="1:3" x14ac:dyDescent="0.2">
      <c r="B75" s="5"/>
    </row>
    <row r="76" spans="1:3" x14ac:dyDescent="0.2">
      <c r="B76" s="38">
        <v>45051</v>
      </c>
    </row>
    <row r="77" spans="1:3" x14ac:dyDescent="0.2">
      <c r="A77" s="2" t="s">
        <v>15</v>
      </c>
      <c r="B77" s="5"/>
    </row>
    <row r="78" spans="1:3" x14ac:dyDescent="0.2">
      <c r="A78" s="39"/>
      <c r="B78" s="5"/>
    </row>
    <row r="80" spans="1:3" ht="34" x14ac:dyDescent="0.2">
      <c r="A80" s="14" t="s">
        <v>42</v>
      </c>
      <c r="B80" s="15">
        <v>107</v>
      </c>
      <c r="C80" s="16" t="s">
        <v>63</v>
      </c>
    </row>
    <row r="81" spans="1:9" ht="34" x14ac:dyDescent="0.2">
      <c r="A81" s="14" t="s">
        <v>43</v>
      </c>
      <c r="B81" s="15">
        <v>-414</v>
      </c>
      <c r="C81" s="16" t="s">
        <v>63</v>
      </c>
    </row>
    <row r="82" spans="1:9" x14ac:dyDescent="0.2">
      <c r="A82" t="s">
        <v>44</v>
      </c>
      <c r="B82" s="28"/>
      <c r="C82" s="16"/>
    </row>
    <row r="83" spans="1:9" x14ac:dyDescent="0.2">
      <c r="A83" s="2" t="s">
        <v>45</v>
      </c>
      <c r="B83" s="40">
        <f>SUM(B80:B82)</f>
        <v>-307</v>
      </c>
    </row>
    <row r="86" spans="1:9" x14ac:dyDescent="0.2">
      <c r="A86" s="41" t="s">
        <v>46</v>
      </c>
    </row>
    <row r="90" spans="1:9" x14ac:dyDescent="0.2">
      <c r="E90" s="16"/>
      <c r="F90" s="16"/>
      <c r="G90" s="16"/>
      <c r="H90" s="16"/>
      <c r="I90" s="16"/>
    </row>
  </sheetData>
  <sheetProtection algorithmName="SHA-512" hashValue="OaIoUaBrXbALjyUGivp+IEWL848CmHaOqXcRX1f6uqYITDo8t5MpB/G2rhdxRCqEW0AK/2Xtjvpa9DKDUcxKZQ==" saltValue="G+7Nr8tqhbr1umLySC2+pA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974B4-E0D0-0848-A936-064678380E7D}">
  <sheetPr>
    <pageSetUpPr fitToPage="1"/>
  </sheetPr>
  <dimension ref="A1:J11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45.5" bestFit="1" customWidth="1"/>
    <col min="5" max="9" width="10.83203125" customWidth="1"/>
    <col min="10" max="10" width="70.33203125" customWidth="1"/>
  </cols>
  <sheetData>
    <row r="1" spans="1:3" x14ac:dyDescent="0.2">
      <c r="A1" s="1" t="s">
        <v>0</v>
      </c>
      <c r="B1" s="1" t="s">
        <v>71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45126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2035</v>
      </c>
      <c r="C12" s="16" t="s">
        <v>72</v>
      </c>
    </row>
    <row r="13" spans="1:3" x14ac:dyDescent="0.2">
      <c r="A13" s="14"/>
      <c r="B13" s="15"/>
      <c r="C13" s="16"/>
    </row>
    <row r="14" spans="1:3" ht="34" x14ac:dyDescent="0.2">
      <c r="A14" s="14" t="s">
        <v>49</v>
      </c>
      <c r="B14" s="46">
        <f>1896</f>
        <v>1896</v>
      </c>
      <c r="C14" s="16" t="s">
        <v>72</v>
      </c>
    </row>
    <row r="15" spans="1:3" x14ac:dyDescent="0.2">
      <c r="A15" s="14"/>
      <c r="B15" s="46"/>
      <c r="C15" s="16"/>
    </row>
    <row r="16" spans="1:3" ht="34" x14ac:dyDescent="0.2">
      <c r="A16" s="14" t="s">
        <v>73</v>
      </c>
      <c r="B16" s="46">
        <f>1034</f>
        <v>1034</v>
      </c>
      <c r="C16" s="16" t="s">
        <v>72</v>
      </c>
    </row>
    <row r="17" spans="1:3" x14ac:dyDescent="0.2">
      <c r="A17" s="14"/>
      <c r="B17" s="46"/>
      <c r="C17" s="16"/>
    </row>
    <row r="18" spans="1:3" ht="34" x14ac:dyDescent="0.2">
      <c r="A18" s="14" t="s">
        <v>74</v>
      </c>
      <c r="B18" s="47">
        <v>1035</v>
      </c>
      <c r="C18" s="16" t="s">
        <v>72</v>
      </c>
    </row>
    <row r="19" spans="1:3" x14ac:dyDescent="0.2">
      <c r="A19" s="14"/>
      <c r="B19" s="15"/>
      <c r="C19" s="16"/>
    </row>
    <row r="20" spans="1:3" x14ac:dyDescent="0.2">
      <c r="A20" s="1" t="s">
        <v>51</v>
      </c>
      <c r="B20" s="15">
        <f>SUM(B12:B18)</f>
        <v>6000</v>
      </c>
      <c r="C20" s="16"/>
    </row>
    <row r="21" spans="1:3" x14ac:dyDescent="0.2">
      <c r="A21" s="14"/>
      <c r="B21" s="15"/>
      <c r="C21" s="16"/>
    </row>
    <row r="22" spans="1:3" x14ac:dyDescent="0.2">
      <c r="A22" s="17" t="s">
        <v>10</v>
      </c>
      <c r="B22" s="15"/>
      <c r="C22" s="16"/>
    </row>
    <row r="23" spans="1:3" x14ac:dyDescent="0.2">
      <c r="A23" s="14"/>
      <c r="B23" s="15"/>
      <c r="C23" s="16"/>
    </row>
    <row r="24" spans="1:3" ht="34" x14ac:dyDescent="0.2">
      <c r="A24" s="14" t="s">
        <v>75</v>
      </c>
      <c r="B24" s="15">
        <f>-B93</f>
        <v>-1239</v>
      </c>
      <c r="C24" s="16" t="s">
        <v>72</v>
      </c>
    </row>
    <row r="25" spans="1:3" x14ac:dyDescent="0.2">
      <c r="A25" s="14"/>
      <c r="B25" s="15"/>
      <c r="C25" s="16"/>
    </row>
    <row r="26" spans="1:3" x14ac:dyDescent="0.2">
      <c r="A26" s="4"/>
      <c r="B26" s="10"/>
    </row>
    <row r="27" spans="1:3" x14ac:dyDescent="0.2">
      <c r="A27" s="18" t="s">
        <v>11</v>
      </c>
      <c r="B27" s="19">
        <f>B20-B93</f>
        <v>4761</v>
      </c>
      <c r="C27" s="20"/>
    </row>
    <row r="28" spans="1:3" x14ac:dyDescent="0.2">
      <c r="A28" s="2"/>
    </row>
    <row r="29" spans="1:3" x14ac:dyDescent="0.2">
      <c r="A29" s="2"/>
    </row>
    <row r="30" spans="1:3" x14ac:dyDescent="0.2">
      <c r="A30" s="7" t="s">
        <v>12</v>
      </c>
      <c r="B30" s="7"/>
      <c r="C30" s="21"/>
    </row>
    <row r="31" spans="1:3" x14ac:dyDescent="0.2">
      <c r="A31" s="2" t="s">
        <v>13</v>
      </c>
      <c r="B31" s="3"/>
      <c r="C31" s="22"/>
    </row>
    <row r="32" spans="1:3" x14ac:dyDescent="0.2">
      <c r="A32" s="12">
        <v>45016</v>
      </c>
      <c r="B32" s="23"/>
      <c r="C32" s="23"/>
    </row>
    <row r="33" spans="1:3" x14ac:dyDescent="0.2">
      <c r="A33" s="13"/>
      <c r="B33" s="24"/>
      <c r="C33" s="23"/>
    </row>
    <row r="34" spans="1:3" x14ac:dyDescent="0.2">
      <c r="A34" s="2" t="s">
        <v>15</v>
      </c>
      <c r="B34" s="23"/>
      <c r="C34" s="23"/>
    </row>
    <row r="35" spans="1:3" x14ac:dyDescent="0.2">
      <c r="A35" s="25"/>
      <c r="B35" s="23"/>
      <c r="C35" s="25"/>
    </row>
    <row r="36" spans="1:3" x14ac:dyDescent="0.2">
      <c r="A36" s="13"/>
      <c r="B36" s="23"/>
      <c r="C36" s="23"/>
    </row>
    <row r="37" spans="1:3" ht="17" x14ac:dyDescent="0.2">
      <c r="A37" s="14" t="s">
        <v>16</v>
      </c>
      <c r="B37" s="26">
        <v>3900</v>
      </c>
      <c r="C37" s="16" t="s">
        <v>76</v>
      </c>
    </row>
    <row r="38" spans="1:3" x14ac:dyDescent="0.2">
      <c r="A38" s="14" t="s">
        <v>18</v>
      </c>
      <c r="B38" s="26"/>
      <c r="C38" s="16"/>
    </row>
    <row r="39" spans="1:3" x14ac:dyDescent="0.2">
      <c r="A39" s="48" t="s">
        <v>19</v>
      </c>
      <c r="B39" s="49">
        <f>803</f>
        <v>803</v>
      </c>
      <c r="C39" s="50" t="s">
        <v>77</v>
      </c>
    </row>
    <row r="40" spans="1:3" ht="34" x14ac:dyDescent="0.2">
      <c r="A40" s="1" t="s">
        <v>54</v>
      </c>
      <c r="B40" s="26">
        <v>800</v>
      </c>
      <c r="C40" s="16" t="s">
        <v>78</v>
      </c>
    </row>
    <row r="41" spans="1:3" x14ac:dyDescent="0.2">
      <c r="A41" s="1"/>
      <c r="B41" s="26"/>
      <c r="C41" s="11"/>
    </row>
    <row r="42" spans="1:3" x14ac:dyDescent="0.2">
      <c r="A42" s="1" t="s">
        <v>21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22</v>
      </c>
      <c r="B44" s="26"/>
      <c r="C44" s="16"/>
    </row>
    <row r="45" spans="1:3" x14ac:dyDescent="0.2">
      <c r="A45" s="14" t="s">
        <v>23</v>
      </c>
      <c r="B45" s="26"/>
      <c r="C45" s="11"/>
    </row>
    <row r="46" spans="1:3" x14ac:dyDescent="0.2">
      <c r="A46" s="14"/>
      <c r="B46" s="26"/>
      <c r="C46" s="11"/>
    </row>
    <row r="47" spans="1:3" x14ac:dyDescent="0.2">
      <c r="A47" s="14" t="s">
        <v>24</v>
      </c>
      <c r="B47" s="26"/>
      <c r="C47" s="11"/>
    </row>
    <row r="48" spans="1:3" ht="51" x14ac:dyDescent="0.2">
      <c r="A48" s="14" t="s">
        <v>79</v>
      </c>
      <c r="B48" s="26">
        <f>I111</f>
        <v>2.7583724999999997</v>
      </c>
      <c r="C48" s="16" t="s">
        <v>80</v>
      </c>
    </row>
    <row r="49" spans="1:3" x14ac:dyDescent="0.2">
      <c r="A49" s="14" t="s">
        <v>26</v>
      </c>
      <c r="B49" s="26"/>
      <c r="C49" s="11"/>
    </row>
    <row r="50" spans="1:3" x14ac:dyDescent="0.2">
      <c r="A50" s="14" t="s">
        <v>27</v>
      </c>
      <c r="B50" s="26"/>
      <c r="C50" s="11"/>
    </row>
    <row r="51" spans="1:3" x14ac:dyDescent="0.2">
      <c r="A51" s="14"/>
      <c r="B51" s="26"/>
      <c r="C51" s="11"/>
    </row>
    <row r="52" spans="1:3" x14ac:dyDescent="0.2">
      <c r="A52" s="14" t="s">
        <v>28</v>
      </c>
      <c r="B52" s="26"/>
      <c r="C52" s="16"/>
    </row>
    <row r="53" spans="1:3" x14ac:dyDescent="0.2">
      <c r="A53" s="14" t="s">
        <v>29</v>
      </c>
      <c r="B53" s="26"/>
      <c r="C53" s="11"/>
    </row>
    <row r="54" spans="1:3" x14ac:dyDescent="0.2">
      <c r="A54" s="14" t="s">
        <v>30</v>
      </c>
      <c r="B54" s="26"/>
      <c r="C54" s="16"/>
    </row>
    <row r="55" spans="1:3" x14ac:dyDescent="0.2">
      <c r="A55" s="14" t="s">
        <v>31</v>
      </c>
      <c r="B55" s="26"/>
      <c r="C55" s="16"/>
    </row>
    <row r="56" spans="1:3" x14ac:dyDescent="0.2">
      <c r="A56" s="14"/>
      <c r="B56" s="26"/>
      <c r="C56" s="11"/>
    </row>
    <row r="57" spans="1:3" ht="34" x14ac:dyDescent="0.2">
      <c r="A57" s="14" t="s">
        <v>32</v>
      </c>
      <c r="B57" s="26">
        <v>23.074999999999999</v>
      </c>
      <c r="C57" s="16" t="s">
        <v>81</v>
      </c>
    </row>
    <row r="58" spans="1:3" x14ac:dyDescent="0.2">
      <c r="A58" s="14"/>
      <c r="B58" s="26"/>
      <c r="C58" s="16"/>
    </row>
    <row r="59" spans="1:3" x14ac:dyDescent="0.2">
      <c r="A59" s="14"/>
      <c r="B59" s="26"/>
      <c r="C59" s="11"/>
    </row>
    <row r="60" spans="1:3" x14ac:dyDescent="0.2">
      <c r="A60" s="14" t="s">
        <v>34</v>
      </c>
      <c r="B60" s="26">
        <f>SUM(B44:B57)</f>
        <v>25.833372499999999</v>
      </c>
      <c r="C60" s="11"/>
    </row>
    <row r="61" spans="1:3" x14ac:dyDescent="0.2">
      <c r="A61" s="27"/>
      <c r="B61" s="28"/>
      <c r="C61" s="29"/>
    </row>
    <row r="62" spans="1:3" x14ac:dyDescent="0.2">
      <c r="A62" s="30" t="s">
        <v>12</v>
      </c>
      <c r="B62" s="31">
        <f>B40+B60</f>
        <v>825.8333725</v>
      </c>
      <c r="C62" s="32"/>
    </row>
    <row r="63" spans="1:3" x14ac:dyDescent="0.2">
      <c r="B63" s="10"/>
      <c r="C63" s="11"/>
    </row>
    <row r="64" spans="1:3" x14ac:dyDescent="0.2">
      <c r="B64" s="3"/>
      <c r="C64" s="10"/>
    </row>
    <row r="65" spans="1:3" x14ac:dyDescent="0.2">
      <c r="A65" s="33" t="s">
        <v>35</v>
      </c>
      <c r="B65" s="34">
        <f>ROUND((B27/B37),1)</f>
        <v>1.2</v>
      </c>
      <c r="C65" s="10"/>
    </row>
    <row r="66" spans="1:3" x14ac:dyDescent="0.2">
      <c r="A66" s="33" t="s">
        <v>36</v>
      </c>
      <c r="B66" s="34">
        <f>ROUND((B27/B39),1)</f>
        <v>5.9</v>
      </c>
      <c r="C66" s="10"/>
    </row>
    <row r="67" spans="1:3" x14ac:dyDescent="0.2">
      <c r="A67" s="33" t="s">
        <v>37</v>
      </c>
      <c r="B67" s="34">
        <f>ROUND((B27/B62),1)</f>
        <v>5.8</v>
      </c>
      <c r="C67" s="10"/>
    </row>
    <row r="70" spans="1:3" x14ac:dyDescent="0.2">
      <c r="A70" s="7" t="s">
        <v>38</v>
      </c>
      <c r="B70" s="8"/>
      <c r="C70" s="9"/>
    </row>
    <row r="71" spans="1:3" x14ac:dyDescent="0.2">
      <c r="C71" s="10"/>
    </row>
    <row r="72" spans="1:3" x14ac:dyDescent="0.2">
      <c r="A72" s="14" t="s">
        <v>82</v>
      </c>
    </row>
    <row r="73" spans="1:3" x14ac:dyDescent="0.2">
      <c r="A73" t="s">
        <v>83</v>
      </c>
    </row>
    <row r="74" spans="1:3" x14ac:dyDescent="0.2">
      <c r="A74" s="14" t="s">
        <v>84</v>
      </c>
    </row>
    <row r="75" spans="1:3" x14ac:dyDescent="0.2">
      <c r="A75" s="14" t="s">
        <v>85</v>
      </c>
    </row>
    <row r="76" spans="1:3" x14ac:dyDescent="0.2">
      <c r="A76" t="s">
        <v>86</v>
      </c>
    </row>
    <row r="77" spans="1:3" x14ac:dyDescent="0.2">
      <c r="A77" t="s">
        <v>87</v>
      </c>
    </row>
    <row r="78" spans="1:3" x14ac:dyDescent="0.2">
      <c r="C78" s="11"/>
    </row>
    <row r="79" spans="1:3" x14ac:dyDescent="0.2">
      <c r="A79" s="36"/>
      <c r="B79" s="36"/>
      <c r="C79" s="9"/>
    </row>
    <row r="80" spans="1:3" x14ac:dyDescent="0.2">
      <c r="C80" s="37"/>
    </row>
    <row r="81" spans="1:3" x14ac:dyDescent="0.2">
      <c r="C81" s="37"/>
    </row>
    <row r="82" spans="1:3" x14ac:dyDescent="0.2">
      <c r="B82" s="3" t="s">
        <v>3</v>
      </c>
    </row>
    <row r="83" spans="1:3" x14ac:dyDescent="0.2">
      <c r="B83" s="3"/>
    </row>
    <row r="84" spans="1:3" x14ac:dyDescent="0.2">
      <c r="B84" s="5" t="s">
        <v>5</v>
      </c>
    </row>
    <row r="85" spans="1:3" x14ac:dyDescent="0.2">
      <c r="B85" s="5"/>
    </row>
    <row r="86" spans="1:3" x14ac:dyDescent="0.2">
      <c r="B86" s="38">
        <v>45126</v>
      </c>
    </row>
    <row r="87" spans="1:3" x14ac:dyDescent="0.2">
      <c r="A87" s="2" t="s">
        <v>15</v>
      </c>
      <c r="B87" s="5"/>
    </row>
    <row r="88" spans="1:3" x14ac:dyDescent="0.2">
      <c r="A88" s="39"/>
      <c r="B88" s="5"/>
    </row>
    <row r="90" spans="1:3" ht="34" x14ac:dyDescent="0.2">
      <c r="A90" s="14" t="s">
        <v>42</v>
      </c>
      <c r="B90" s="15">
        <v>1239</v>
      </c>
      <c r="C90" s="16" t="s">
        <v>72</v>
      </c>
    </row>
    <row r="91" spans="1:3" x14ac:dyDescent="0.2">
      <c r="A91" s="14" t="s">
        <v>43</v>
      </c>
      <c r="B91" s="15"/>
      <c r="C91" s="16"/>
    </row>
    <row r="92" spans="1:3" x14ac:dyDescent="0.2">
      <c r="A92" t="s">
        <v>44</v>
      </c>
      <c r="B92" s="28"/>
      <c r="C92" s="16"/>
    </row>
    <row r="93" spans="1:3" x14ac:dyDescent="0.2">
      <c r="A93" s="2" t="s">
        <v>75</v>
      </c>
      <c r="B93" s="40">
        <f>SUM(B90:B92)</f>
        <v>1239</v>
      </c>
    </row>
    <row r="96" spans="1:3" x14ac:dyDescent="0.2">
      <c r="A96" s="41" t="s">
        <v>46</v>
      </c>
    </row>
    <row r="97" spans="2:10" x14ac:dyDescent="0.2">
      <c r="D97" s="2" t="str">
        <f>B1</f>
        <v>Richard Julian And Associates Limited (RJA Consultants)</v>
      </c>
    </row>
    <row r="98" spans="2:10" x14ac:dyDescent="0.2">
      <c r="D98" s="2" t="s">
        <v>131</v>
      </c>
    </row>
    <row r="99" spans="2:10" x14ac:dyDescent="0.2">
      <c r="D99" s="2" t="s">
        <v>88</v>
      </c>
    </row>
    <row r="100" spans="2:10" ht="48" x14ac:dyDescent="0.2">
      <c r="E100" s="51" t="s">
        <v>89</v>
      </c>
      <c r="F100" s="51" t="s">
        <v>90</v>
      </c>
      <c r="G100" s="51" t="s">
        <v>91</v>
      </c>
      <c r="H100" s="51" t="s">
        <v>92</v>
      </c>
      <c r="I100" s="51" t="s">
        <v>93</v>
      </c>
      <c r="J100" s="52"/>
    </row>
    <row r="101" spans="2:10" x14ac:dyDescent="0.2">
      <c r="E101" s="5" t="s">
        <v>94</v>
      </c>
      <c r="F101" s="5" t="s">
        <v>94</v>
      </c>
      <c r="G101" s="5" t="s">
        <v>94</v>
      </c>
      <c r="H101" s="5" t="s">
        <v>95</v>
      </c>
      <c r="I101" s="5" t="s">
        <v>94</v>
      </c>
    </row>
    <row r="102" spans="2:10" ht="34" x14ac:dyDescent="0.2">
      <c r="D102" s="14" t="s">
        <v>96</v>
      </c>
      <c r="E102" s="26">
        <f>5+40.288</f>
        <v>45.287999999999997</v>
      </c>
      <c r="F102" s="26">
        <f>5.6+33.985</f>
        <v>39.585000000000001</v>
      </c>
      <c r="G102" s="53">
        <f>(E102+F102)/2</f>
        <v>42.436499999999995</v>
      </c>
      <c r="H102" s="14"/>
      <c r="I102" s="14"/>
      <c r="J102" s="16" t="s">
        <v>97</v>
      </c>
    </row>
    <row r="103" spans="2:10" ht="34" x14ac:dyDescent="0.2">
      <c r="B103" s="42"/>
      <c r="D103" s="14" t="s">
        <v>98</v>
      </c>
      <c r="E103" s="14"/>
      <c r="F103" s="54"/>
      <c r="G103" s="54"/>
      <c r="H103" s="55">
        <v>0.75</v>
      </c>
      <c r="I103" s="14"/>
      <c r="J103" s="16" t="s">
        <v>99</v>
      </c>
    </row>
    <row r="104" spans="2:10" ht="34" x14ac:dyDescent="0.2">
      <c r="B104" s="42"/>
      <c r="D104" s="14" t="s">
        <v>100</v>
      </c>
      <c r="E104" s="54"/>
      <c r="F104" s="14"/>
      <c r="G104" s="54"/>
      <c r="H104" s="55">
        <v>4.25</v>
      </c>
      <c r="I104" s="14"/>
      <c r="J104" s="16" t="s">
        <v>99</v>
      </c>
    </row>
    <row r="105" spans="2:10" x14ac:dyDescent="0.2">
      <c r="D105" s="2" t="s">
        <v>101</v>
      </c>
      <c r="E105" s="56"/>
      <c r="F105" s="56"/>
      <c r="H105" s="57">
        <f>(H103+H104)/2</f>
        <v>2.5</v>
      </c>
      <c r="J105" s="14"/>
    </row>
    <row r="106" spans="2:10" x14ac:dyDescent="0.2">
      <c r="H106" s="58"/>
      <c r="J106" s="14"/>
    </row>
    <row r="107" spans="2:10" ht="34" x14ac:dyDescent="0.2">
      <c r="D107" s="14" t="s">
        <v>102</v>
      </c>
      <c r="E107" s="14"/>
      <c r="F107" s="14"/>
      <c r="G107" s="14"/>
      <c r="H107" s="59">
        <v>4</v>
      </c>
      <c r="I107" s="14"/>
      <c r="J107" s="16" t="s">
        <v>103</v>
      </c>
    </row>
    <row r="108" spans="2:10" x14ac:dyDescent="0.2">
      <c r="H108" s="58"/>
    </row>
    <row r="109" spans="2:10" x14ac:dyDescent="0.2">
      <c r="D109" s="2" t="s">
        <v>104</v>
      </c>
      <c r="E109" s="2"/>
      <c r="F109" s="2"/>
      <c r="G109" s="2"/>
      <c r="H109" s="57">
        <f>SUM(H105:H107)</f>
        <v>6.5</v>
      </c>
    </row>
    <row r="111" spans="2:10" x14ac:dyDescent="0.2">
      <c r="D111" s="18" t="s">
        <v>93</v>
      </c>
      <c r="E111" s="18"/>
      <c r="F111" s="18"/>
      <c r="G111" s="18"/>
      <c r="H111" s="18"/>
      <c r="I111" s="31">
        <f>(G102*H109)/100</f>
        <v>2.7583724999999997</v>
      </c>
    </row>
    <row r="114" spans="4:4" x14ac:dyDescent="0.2">
      <c r="D114" s="41" t="s">
        <v>46</v>
      </c>
    </row>
  </sheetData>
  <sheetProtection algorithmName="SHA-512" hashValue="ldts6UQmUxnj6bfHjgsx7COM3Ing9nC35qNw+5+PiIoEutFk/T45sxtjzB/luPEla7OHCD2CBrWs8EUHuO74WQ==" saltValue="2LTADAl7Y3Q2wcUDTaU4mA==" spinCount="100000" sheet="1" objects="1" scenarios="1"/>
  <pageMargins left="0.7" right="0.7" top="0.75" bottom="0.75" header="0.3" footer="0.3"/>
  <pageSetup paperSize="9" scale="27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6D423-6E1B-474D-9D23-6471F2385D74}">
  <sheetPr>
    <pageSetUpPr fitToPage="1"/>
  </sheetPr>
  <dimension ref="A1:I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105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45132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15600</v>
      </c>
      <c r="C12" s="16" t="s">
        <v>106</v>
      </c>
    </row>
    <row r="13" spans="1:3" x14ac:dyDescent="0.2">
      <c r="A13" s="14"/>
      <c r="B13" s="15"/>
      <c r="C13" s="16"/>
    </row>
    <row r="14" spans="1:3" ht="17" x14ac:dyDescent="0.2">
      <c r="A14" s="14" t="s">
        <v>49</v>
      </c>
      <c r="B14" s="46">
        <v>3000</v>
      </c>
      <c r="C14" s="16" t="s">
        <v>106</v>
      </c>
    </row>
    <row r="15" spans="1:3" x14ac:dyDescent="0.2">
      <c r="A15" s="14"/>
      <c r="B15" s="46"/>
      <c r="C15" s="16"/>
    </row>
    <row r="16" spans="1:3" ht="17" x14ac:dyDescent="0.2">
      <c r="A16" s="14" t="s">
        <v>107</v>
      </c>
      <c r="B16" s="47">
        <v>2000</v>
      </c>
      <c r="C16" s="16" t="s">
        <v>106</v>
      </c>
    </row>
    <row r="17" spans="1:3" x14ac:dyDescent="0.2">
      <c r="A17" s="14"/>
      <c r="B17" s="46"/>
      <c r="C17" s="16"/>
    </row>
    <row r="18" spans="1:3" x14ac:dyDescent="0.2">
      <c r="A18" s="1" t="s">
        <v>51</v>
      </c>
      <c r="B18" s="15">
        <f>SUM(B12:B16)</f>
        <v>20600</v>
      </c>
      <c r="C18" s="16"/>
    </row>
    <row r="19" spans="1:3" x14ac:dyDescent="0.2">
      <c r="A19" s="14"/>
      <c r="B19" s="15"/>
      <c r="C19" s="16"/>
    </row>
    <row r="20" spans="1:3" x14ac:dyDescent="0.2">
      <c r="A20" s="17" t="s">
        <v>10</v>
      </c>
      <c r="B20" s="15"/>
      <c r="C20" s="16"/>
    </row>
    <row r="21" spans="1:3" x14ac:dyDescent="0.2">
      <c r="A21" s="14"/>
      <c r="B21" s="15"/>
      <c r="C21" s="16"/>
    </row>
    <row r="22" spans="1:3" ht="34" x14ac:dyDescent="0.2">
      <c r="A22" s="14" t="s">
        <v>108</v>
      </c>
      <c r="B22" s="15">
        <f>-B88</f>
        <v>-1878.7749999999999</v>
      </c>
      <c r="C22" s="16" t="s">
        <v>109</v>
      </c>
    </row>
    <row r="23" spans="1:3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18" t="s">
        <v>11</v>
      </c>
      <c r="B25" s="19">
        <f>B18-B88</f>
        <v>18721.224999999999</v>
      </c>
      <c r="C25" s="20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12</v>
      </c>
      <c r="B28" s="7"/>
      <c r="C28" s="21"/>
    </row>
    <row r="29" spans="1:3" x14ac:dyDescent="0.2">
      <c r="A29" s="2" t="s">
        <v>13</v>
      </c>
      <c r="B29" s="3"/>
      <c r="C29" s="22"/>
    </row>
    <row r="30" spans="1:3" x14ac:dyDescent="0.2">
      <c r="A30" s="12">
        <v>44926</v>
      </c>
      <c r="B30" s="23"/>
      <c r="C30" s="23"/>
    </row>
    <row r="31" spans="1:3" x14ac:dyDescent="0.2">
      <c r="A31" s="13"/>
      <c r="B31" s="24"/>
      <c r="C31" s="23"/>
    </row>
    <row r="32" spans="1:3" x14ac:dyDescent="0.2">
      <c r="A32" s="2" t="s">
        <v>15</v>
      </c>
      <c r="B32" s="23"/>
      <c r="C32" s="23"/>
    </row>
    <row r="33" spans="1:3" x14ac:dyDescent="0.2">
      <c r="A33" s="25"/>
      <c r="B33" s="23"/>
      <c r="C33" s="25"/>
    </row>
    <row r="34" spans="1:3" x14ac:dyDescent="0.2">
      <c r="A34" s="13"/>
      <c r="B34" s="23"/>
      <c r="C34" s="23"/>
    </row>
    <row r="35" spans="1:3" ht="17" x14ac:dyDescent="0.2">
      <c r="A35" s="14" t="s">
        <v>16</v>
      </c>
      <c r="B35" s="26">
        <v>12200</v>
      </c>
      <c r="C35" s="16" t="s">
        <v>110</v>
      </c>
    </row>
    <row r="36" spans="1:3" x14ac:dyDescent="0.2">
      <c r="A36" s="14" t="s">
        <v>18</v>
      </c>
      <c r="B36" s="44"/>
      <c r="C36" s="16"/>
    </row>
    <row r="37" spans="1:3" x14ac:dyDescent="0.2">
      <c r="A37" s="1" t="s">
        <v>19</v>
      </c>
      <c r="B37" s="44"/>
      <c r="C37" s="16"/>
    </row>
    <row r="38" spans="1:3" x14ac:dyDescent="0.2">
      <c r="A38" s="14"/>
      <c r="B38" s="44"/>
      <c r="C38" s="11"/>
    </row>
    <row r="39" spans="1:3" x14ac:dyDescent="0.2">
      <c r="A39" s="1" t="s">
        <v>21</v>
      </c>
      <c r="B39" s="44"/>
      <c r="C39" s="11"/>
    </row>
    <row r="40" spans="1:3" x14ac:dyDescent="0.2">
      <c r="A40" s="14"/>
      <c r="B40" s="44"/>
      <c r="C40" s="11"/>
    </row>
    <row r="41" spans="1:3" x14ac:dyDescent="0.2">
      <c r="A41" s="14" t="s">
        <v>22</v>
      </c>
      <c r="B41" s="44"/>
      <c r="C41" s="16"/>
    </row>
    <row r="42" spans="1:3" x14ac:dyDescent="0.2">
      <c r="A42" s="14" t="s">
        <v>23</v>
      </c>
      <c r="B42" s="44"/>
      <c r="C42" s="11"/>
    </row>
    <row r="43" spans="1:3" x14ac:dyDescent="0.2">
      <c r="A43" s="14"/>
      <c r="B43" s="44"/>
      <c r="C43" s="11"/>
    </row>
    <row r="44" spans="1:3" x14ac:dyDescent="0.2">
      <c r="A44" s="14" t="s">
        <v>24</v>
      </c>
      <c r="B44" s="44"/>
      <c r="C44" s="11"/>
    </row>
    <row r="45" spans="1:3" x14ac:dyDescent="0.2">
      <c r="A45" s="14" t="s">
        <v>25</v>
      </c>
      <c r="B45" s="44"/>
      <c r="C45" s="16"/>
    </row>
    <row r="46" spans="1:3" x14ac:dyDescent="0.2">
      <c r="A46" s="14" t="s">
        <v>26</v>
      </c>
      <c r="B46" s="44"/>
      <c r="C46" s="11"/>
    </row>
    <row r="47" spans="1:3" x14ac:dyDescent="0.2">
      <c r="A47" s="14" t="s">
        <v>27</v>
      </c>
      <c r="B47" s="44"/>
      <c r="C47" s="11"/>
    </row>
    <row r="48" spans="1:3" x14ac:dyDescent="0.2">
      <c r="A48" s="14"/>
      <c r="B48" s="44"/>
      <c r="C48" s="11"/>
    </row>
    <row r="49" spans="1:3" x14ac:dyDescent="0.2">
      <c r="A49" s="14" t="s">
        <v>28</v>
      </c>
      <c r="B49" s="44"/>
      <c r="C49" s="16"/>
    </row>
    <row r="50" spans="1:3" x14ac:dyDescent="0.2">
      <c r="A50" s="14" t="s">
        <v>29</v>
      </c>
      <c r="B50" s="44"/>
      <c r="C50" s="11"/>
    </row>
    <row r="51" spans="1:3" x14ac:dyDescent="0.2">
      <c r="A51" s="14" t="s">
        <v>30</v>
      </c>
      <c r="B51" s="44"/>
      <c r="C51" s="16"/>
    </row>
    <row r="52" spans="1:3" x14ac:dyDescent="0.2">
      <c r="A52" s="14" t="s">
        <v>31</v>
      </c>
      <c r="B52" s="44"/>
      <c r="C52" s="16"/>
    </row>
    <row r="53" spans="1:3" x14ac:dyDescent="0.2">
      <c r="A53" s="14"/>
      <c r="B53" s="44"/>
      <c r="C53" s="11"/>
    </row>
    <row r="54" spans="1:3" x14ac:dyDescent="0.2">
      <c r="A54" s="14" t="s">
        <v>32</v>
      </c>
      <c r="B54" s="44"/>
      <c r="C54" s="16"/>
    </row>
    <row r="55" spans="1:3" x14ac:dyDescent="0.2">
      <c r="A55" s="14"/>
      <c r="B55" s="44"/>
      <c r="C55" s="11"/>
    </row>
    <row r="56" spans="1:3" x14ac:dyDescent="0.2">
      <c r="A56" s="14" t="s">
        <v>34</v>
      </c>
      <c r="B56" s="44"/>
      <c r="C56" s="11"/>
    </row>
    <row r="57" spans="1:3" x14ac:dyDescent="0.2">
      <c r="A57" s="27"/>
      <c r="B57" s="28"/>
      <c r="C57" s="29"/>
    </row>
    <row r="58" spans="1:3" ht="17" x14ac:dyDescent="0.2">
      <c r="A58" s="30" t="s">
        <v>12</v>
      </c>
      <c r="B58" s="31">
        <v>1900</v>
      </c>
      <c r="C58" s="60" t="s">
        <v>110</v>
      </c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3" t="s">
        <v>35</v>
      </c>
      <c r="B61" s="34">
        <f>ROUND((B25/B35),1)</f>
        <v>1.5</v>
      </c>
      <c r="C61" s="10"/>
    </row>
    <row r="62" spans="1:3" x14ac:dyDescent="0.2">
      <c r="A62" s="33" t="s">
        <v>36</v>
      </c>
      <c r="B62" s="35" t="s">
        <v>14</v>
      </c>
      <c r="C62" s="10"/>
    </row>
    <row r="63" spans="1:3" x14ac:dyDescent="0.2">
      <c r="A63" s="33" t="s">
        <v>37</v>
      </c>
      <c r="B63" s="34">
        <f>ROUND((B25/B58),1)</f>
        <v>9.9</v>
      </c>
      <c r="C63" s="10"/>
    </row>
    <row r="66" spans="1:3" x14ac:dyDescent="0.2">
      <c r="A66" s="7" t="s">
        <v>38</v>
      </c>
      <c r="B66" s="8"/>
      <c r="C66" s="9"/>
    </row>
    <row r="67" spans="1:3" x14ac:dyDescent="0.2">
      <c r="C67" s="10"/>
    </row>
    <row r="68" spans="1:3" x14ac:dyDescent="0.2">
      <c r="A68" t="s">
        <v>111</v>
      </c>
      <c r="C68" s="10"/>
    </row>
    <row r="69" spans="1:3" x14ac:dyDescent="0.2">
      <c r="A69" t="s">
        <v>112</v>
      </c>
      <c r="C69" s="10"/>
    </row>
    <row r="70" spans="1:3" x14ac:dyDescent="0.2">
      <c r="A70" t="s">
        <v>113</v>
      </c>
      <c r="C70" s="10"/>
    </row>
    <row r="71" spans="1:3" x14ac:dyDescent="0.2">
      <c r="A71" s="14" t="s">
        <v>114</v>
      </c>
    </row>
    <row r="72" spans="1:3" x14ac:dyDescent="0.2">
      <c r="A72" s="14" t="s">
        <v>115</v>
      </c>
    </row>
    <row r="73" spans="1:3" x14ac:dyDescent="0.2">
      <c r="C73" s="11"/>
    </row>
    <row r="74" spans="1:3" x14ac:dyDescent="0.2">
      <c r="A74" s="36"/>
      <c r="B74" s="36"/>
      <c r="C74" s="9"/>
    </row>
    <row r="75" spans="1:3" x14ac:dyDescent="0.2">
      <c r="C75" s="37"/>
    </row>
    <row r="76" spans="1:3" x14ac:dyDescent="0.2">
      <c r="C76" s="37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5</v>
      </c>
    </row>
    <row r="80" spans="1:3" x14ac:dyDescent="0.2">
      <c r="B80" s="5"/>
    </row>
    <row r="81" spans="1:9" x14ac:dyDescent="0.2">
      <c r="B81" s="38">
        <v>44926</v>
      </c>
    </row>
    <row r="82" spans="1:9" x14ac:dyDescent="0.2">
      <c r="A82" s="2" t="s">
        <v>15</v>
      </c>
      <c r="B82" s="5"/>
    </row>
    <row r="83" spans="1:9" x14ac:dyDescent="0.2">
      <c r="A83" s="39"/>
      <c r="B83" s="5"/>
    </row>
    <row r="85" spans="1:9" ht="34" x14ac:dyDescent="0.2">
      <c r="A85" s="14" t="s">
        <v>42</v>
      </c>
      <c r="B85" s="15">
        <v>2020.492</v>
      </c>
      <c r="C85" s="16" t="s">
        <v>109</v>
      </c>
    </row>
    <row r="86" spans="1:9" ht="34" x14ac:dyDescent="0.2">
      <c r="A86" s="14" t="s">
        <v>43</v>
      </c>
      <c r="B86" s="15">
        <v>-141.71700000000001</v>
      </c>
      <c r="C86" s="16" t="s">
        <v>109</v>
      </c>
    </row>
    <row r="87" spans="1:9" x14ac:dyDescent="0.2">
      <c r="A87" t="s">
        <v>44</v>
      </c>
      <c r="B87" s="28"/>
      <c r="C87" s="16"/>
    </row>
    <row r="88" spans="1:9" x14ac:dyDescent="0.2">
      <c r="A88" s="2" t="s">
        <v>116</v>
      </c>
      <c r="B88" s="40">
        <f>SUM(B85:B87)</f>
        <v>1878.7749999999999</v>
      </c>
    </row>
    <row r="91" spans="1:9" x14ac:dyDescent="0.2">
      <c r="A91" s="41" t="s">
        <v>46</v>
      </c>
    </row>
    <row r="95" spans="1:9" x14ac:dyDescent="0.2">
      <c r="E95" s="16"/>
      <c r="F95" s="16"/>
      <c r="G95" s="16"/>
      <c r="H95" s="16"/>
      <c r="I95" s="16"/>
    </row>
  </sheetData>
  <sheetProtection algorithmName="SHA-512" hashValue="XNxZj0gf73CpGfBcv6RTMjhXct4WsWb6Z/NlUMxlTru2VrrxCp0E+8XH5Cvuf1W+AHosdDF6EpqmkmM++5oYbA==" saltValue="WbpVOoDaMngdJjmgC9Slu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1C974-B1A8-844F-8D16-20882A639351}">
  <sheetPr>
    <pageSetUpPr fitToPage="1"/>
  </sheetPr>
  <dimension ref="A1:J10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32.6640625" customWidth="1"/>
    <col min="5" max="9" width="10.83203125" customWidth="1"/>
    <col min="10" max="10" width="80.6640625" customWidth="1"/>
  </cols>
  <sheetData>
    <row r="1" spans="1:3" x14ac:dyDescent="0.2">
      <c r="A1" s="1" t="s">
        <v>0</v>
      </c>
      <c r="B1" s="1" t="s">
        <v>117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45237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500</v>
      </c>
      <c r="C12" s="16" t="s">
        <v>130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11</v>
      </c>
      <c r="B20" s="19">
        <f>B12-B94</f>
        <v>500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12</v>
      </c>
      <c r="B23" s="7"/>
      <c r="C23" s="21"/>
    </row>
    <row r="24" spans="1:3" x14ac:dyDescent="0.2">
      <c r="A24" s="2" t="s">
        <v>13</v>
      </c>
      <c r="B24" s="3"/>
      <c r="C24" s="22"/>
    </row>
    <row r="25" spans="1:3" x14ac:dyDescent="0.2">
      <c r="A25" s="12">
        <v>45016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16</v>
      </c>
      <c r="B30" s="26">
        <v>1700</v>
      </c>
      <c r="C30" s="16" t="s">
        <v>118</v>
      </c>
    </row>
    <row r="31" spans="1:3" x14ac:dyDescent="0.2">
      <c r="A31" s="14" t="s">
        <v>18</v>
      </c>
      <c r="B31" s="26"/>
      <c r="C31" s="16"/>
    </row>
    <row r="32" spans="1:3" x14ac:dyDescent="0.2">
      <c r="A32" s="48" t="s">
        <v>19</v>
      </c>
      <c r="B32" s="49">
        <f>B33+I104</f>
        <v>260.52037999999999</v>
      </c>
      <c r="C32" s="50" t="s">
        <v>119</v>
      </c>
    </row>
    <row r="33" spans="1:3" ht="34" x14ac:dyDescent="0.2">
      <c r="A33" s="1" t="s">
        <v>54</v>
      </c>
      <c r="B33" s="26">
        <v>250</v>
      </c>
      <c r="C33" s="16" t="s">
        <v>120</v>
      </c>
    </row>
    <row r="34" spans="1:3" x14ac:dyDescent="0.2">
      <c r="A34" s="14"/>
      <c r="B34" s="26"/>
      <c r="C34" s="11"/>
    </row>
    <row r="35" spans="1:3" x14ac:dyDescent="0.2">
      <c r="A35" s="1" t="s">
        <v>21</v>
      </c>
      <c r="B35" s="26"/>
      <c r="C35" s="11"/>
    </row>
    <row r="36" spans="1:3" x14ac:dyDescent="0.2">
      <c r="A36" s="14"/>
      <c r="B36" s="26"/>
      <c r="C36" s="11"/>
    </row>
    <row r="37" spans="1:3" x14ac:dyDescent="0.2">
      <c r="A37" s="14" t="s">
        <v>22</v>
      </c>
      <c r="B37" s="26"/>
      <c r="C37" s="16"/>
    </row>
    <row r="38" spans="1:3" x14ac:dyDescent="0.2">
      <c r="A38" s="14" t="s">
        <v>23</v>
      </c>
      <c r="B38" s="26"/>
      <c r="C38" s="11"/>
    </row>
    <row r="39" spans="1:3" x14ac:dyDescent="0.2">
      <c r="A39" s="14"/>
      <c r="B39" s="26"/>
      <c r="C39" s="11"/>
    </row>
    <row r="40" spans="1:3" x14ac:dyDescent="0.2">
      <c r="A40" s="14" t="s">
        <v>24</v>
      </c>
      <c r="B40" s="26"/>
      <c r="C40" s="11"/>
    </row>
    <row r="41" spans="1:3" x14ac:dyDescent="0.2">
      <c r="A41" s="14" t="s">
        <v>25</v>
      </c>
      <c r="B41" s="26"/>
      <c r="C41" s="16"/>
    </row>
    <row r="42" spans="1:3" x14ac:dyDescent="0.2">
      <c r="A42" s="14" t="s">
        <v>26</v>
      </c>
      <c r="B42" s="26"/>
      <c r="C42" s="11"/>
    </row>
    <row r="43" spans="1:3" x14ac:dyDescent="0.2">
      <c r="A43" s="14" t="s">
        <v>27</v>
      </c>
      <c r="B43" s="26"/>
      <c r="C43" s="11"/>
    </row>
    <row r="44" spans="1:3" x14ac:dyDescent="0.2">
      <c r="A44" s="14"/>
      <c r="B44" s="26"/>
      <c r="C44" s="11"/>
    </row>
    <row r="45" spans="1:3" x14ac:dyDescent="0.2">
      <c r="A45" s="14" t="s">
        <v>28</v>
      </c>
      <c r="B45" s="26"/>
      <c r="C45" s="16"/>
    </row>
    <row r="46" spans="1:3" x14ac:dyDescent="0.2">
      <c r="A46" s="14" t="s">
        <v>29</v>
      </c>
      <c r="B46" s="26"/>
      <c r="C46" s="11"/>
    </row>
    <row r="47" spans="1:3" x14ac:dyDescent="0.2">
      <c r="A47" s="14" t="s">
        <v>30</v>
      </c>
      <c r="B47" s="26"/>
      <c r="C47" s="16"/>
    </row>
    <row r="48" spans="1:3" x14ac:dyDescent="0.2">
      <c r="A48" s="14" t="s">
        <v>31</v>
      </c>
      <c r="B48" s="26"/>
      <c r="C48" s="16"/>
    </row>
    <row r="49" spans="1:3" x14ac:dyDescent="0.2">
      <c r="A49" s="14"/>
      <c r="B49" s="26"/>
      <c r="C49" s="11"/>
    </row>
    <row r="50" spans="1:3" ht="17" x14ac:dyDescent="0.2">
      <c r="A50" s="14" t="s">
        <v>32</v>
      </c>
      <c r="B50" s="26">
        <v>7.1929999999999996</v>
      </c>
      <c r="C50" s="16" t="s">
        <v>121</v>
      </c>
    </row>
    <row r="51" spans="1:3" x14ac:dyDescent="0.2">
      <c r="A51" s="14"/>
      <c r="B51" s="26"/>
      <c r="C51" s="16"/>
    </row>
    <row r="52" spans="1:3" ht="17" x14ac:dyDescent="0.2">
      <c r="A52" s="14" t="s">
        <v>93</v>
      </c>
      <c r="B52" s="26">
        <f>I104</f>
        <v>10.520379999999999</v>
      </c>
      <c r="C52" s="16" t="s">
        <v>122</v>
      </c>
    </row>
    <row r="53" spans="1:3" x14ac:dyDescent="0.2">
      <c r="A53" s="14"/>
      <c r="B53" s="26"/>
      <c r="C53" s="16"/>
    </row>
    <row r="54" spans="1:3" x14ac:dyDescent="0.2">
      <c r="A54" s="14" t="s">
        <v>34</v>
      </c>
      <c r="B54" s="26">
        <f>SUM(B37:B52)</f>
        <v>17.713380000000001</v>
      </c>
      <c r="C54" s="11"/>
    </row>
    <row r="55" spans="1:3" x14ac:dyDescent="0.2">
      <c r="A55" s="27"/>
      <c r="B55" s="28"/>
      <c r="C55" s="29"/>
    </row>
    <row r="56" spans="1:3" x14ac:dyDescent="0.2">
      <c r="A56" s="30" t="s">
        <v>12</v>
      </c>
      <c r="B56" s="31">
        <f>B33+B54</f>
        <v>267.71338000000003</v>
      </c>
      <c r="C56" s="32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3" t="s">
        <v>35</v>
      </c>
      <c r="B59" s="34">
        <f>ROUND((B20/B30),1)</f>
        <v>0.3</v>
      </c>
      <c r="C59" s="10"/>
    </row>
    <row r="60" spans="1:3" x14ac:dyDescent="0.2">
      <c r="A60" s="33" t="s">
        <v>36</v>
      </c>
      <c r="B60" s="34">
        <f>ROUND((B20/B32),1)</f>
        <v>1.9</v>
      </c>
      <c r="C60" s="10"/>
    </row>
    <row r="61" spans="1:3" x14ac:dyDescent="0.2">
      <c r="A61" s="33" t="s">
        <v>37</v>
      </c>
      <c r="B61" s="34">
        <f>ROUND((B20/B56),1)</f>
        <v>1.9</v>
      </c>
      <c r="C61" s="10"/>
    </row>
    <row r="64" spans="1:3" x14ac:dyDescent="0.2">
      <c r="A64" s="7" t="s">
        <v>38</v>
      </c>
      <c r="B64" s="8"/>
      <c r="C64" s="9"/>
    </row>
    <row r="65" spans="1:3" x14ac:dyDescent="0.2">
      <c r="C65" s="10"/>
    </row>
    <row r="66" spans="1:3" x14ac:dyDescent="0.2">
      <c r="A66" s="14" t="s">
        <v>123</v>
      </c>
    </row>
    <row r="67" spans="1:3" x14ac:dyDescent="0.2">
      <c r="A67" s="14" t="s">
        <v>124</v>
      </c>
    </row>
    <row r="68" spans="1:3" x14ac:dyDescent="0.2">
      <c r="A68" t="s">
        <v>125</v>
      </c>
    </row>
    <row r="69" spans="1:3" x14ac:dyDescent="0.2">
      <c r="A69" t="s">
        <v>86</v>
      </c>
    </row>
    <row r="70" spans="1:3" x14ac:dyDescent="0.2">
      <c r="A70" t="s">
        <v>87</v>
      </c>
    </row>
    <row r="71" spans="1:3" x14ac:dyDescent="0.2">
      <c r="C71" s="11"/>
    </row>
    <row r="72" spans="1:3" x14ac:dyDescent="0.2">
      <c r="A72" s="36"/>
      <c r="B72" s="36"/>
      <c r="C72" s="9"/>
    </row>
    <row r="73" spans="1:3" x14ac:dyDescent="0.2">
      <c r="C73" s="37"/>
    </row>
    <row r="74" spans="1:3" x14ac:dyDescent="0.2">
      <c r="C74" s="37"/>
    </row>
    <row r="75" spans="1:3" hidden="1" x14ac:dyDescent="0.2">
      <c r="B75" s="3" t="s">
        <v>3</v>
      </c>
    </row>
    <row r="76" spans="1:3" hidden="1" x14ac:dyDescent="0.2">
      <c r="B76" s="3"/>
    </row>
    <row r="77" spans="1:3" hidden="1" x14ac:dyDescent="0.2">
      <c r="B77" s="5" t="s">
        <v>5</v>
      </c>
    </row>
    <row r="78" spans="1:3" hidden="1" x14ac:dyDescent="0.2">
      <c r="B78" s="5"/>
    </row>
    <row r="79" spans="1:3" hidden="1" x14ac:dyDescent="0.2">
      <c r="B79" s="38" t="s">
        <v>41</v>
      </c>
    </row>
    <row r="80" spans="1:3" hidden="1" x14ac:dyDescent="0.2">
      <c r="A80" s="2" t="s">
        <v>15</v>
      </c>
      <c r="B80" s="5"/>
    </row>
    <row r="81" spans="1:10" hidden="1" x14ac:dyDescent="0.2">
      <c r="A81" s="39"/>
      <c r="B81" s="5"/>
    </row>
    <row r="82" spans="1:10" hidden="1" x14ac:dyDescent="0.2"/>
    <row r="83" spans="1:10" ht="17" hidden="1" x14ac:dyDescent="0.2">
      <c r="A83" s="14" t="s">
        <v>42</v>
      </c>
      <c r="B83" s="15">
        <v>0</v>
      </c>
      <c r="C83" s="16" t="s">
        <v>33</v>
      </c>
    </row>
    <row r="84" spans="1:10" hidden="1" x14ac:dyDescent="0.2">
      <c r="A84" s="14" t="s">
        <v>43</v>
      </c>
      <c r="B84" s="15"/>
      <c r="C84" s="16"/>
    </row>
    <row r="85" spans="1:10" hidden="1" x14ac:dyDescent="0.2">
      <c r="A85" t="s">
        <v>44</v>
      </c>
      <c r="B85" s="28"/>
      <c r="C85" s="16"/>
    </row>
    <row r="86" spans="1:10" hidden="1" x14ac:dyDescent="0.2">
      <c r="A86" s="2" t="s">
        <v>45</v>
      </c>
      <c r="B86" s="40">
        <f>SUM(B83:B85)</f>
        <v>0</v>
      </c>
    </row>
    <row r="89" spans="1:10" x14ac:dyDescent="0.2">
      <c r="A89" s="41" t="s">
        <v>46</v>
      </c>
    </row>
    <row r="90" spans="1:10" x14ac:dyDescent="0.2">
      <c r="D90" s="2" t="str">
        <f>B1</f>
        <v>Andrew Forbes Limited</v>
      </c>
    </row>
    <row r="91" spans="1:10" x14ac:dyDescent="0.2">
      <c r="D91" s="2" t="s">
        <v>131</v>
      </c>
    </row>
    <row r="92" spans="1:10" x14ac:dyDescent="0.2">
      <c r="D92" s="2" t="s">
        <v>88</v>
      </c>
    </row>
    <row r="93" spans="1:10" ht="48" x14ac:dyDescent="0.2">
      <c r="E93" s="51" t="s">
        <v>89</v>
      </c>
      <c r="F93" s="51" t="s">
        <v>90</v>
      </c>
      <c r="G93" s="51" t="s">
        <v>91</v>
      </c>
      <c r="H93" s="51" t="s">
        <v>92</v>
      </c>
      <c r="I93" s="51" t="s">
        <v>93</v>
      </c>
      <c r="J93" s="52"/>
    </row>
    <row r="94" spans="1:10" x14ac:dyDescent="0.2">
      <c r="E94" s="5" t="s">
        <v>94</v>
      </c>
      <c r="F94" s="5" t="s">
        <v>94</v>
      </c>
      <c r="G94" s="5" t="s">
        <v>94</v>
      </c>
      <c r="H94" s="5" t="s">
        <v>95</v>
      </c>
      <c r="I94" s="5" t="s">
        <v>94</v>
      </c>
    </row>
    <row r="95" spans="1:10" ht="34" x14ac:dyDescent="0.2">
      <c r="D95" s="14" t="s">
        <v>96</v>
      </c>
      <c r="E95" s="26">
        <v>184.488</v>
      </c>
      <c r="F95" s="26">
        <f>93.943+45.273</f>
        <v>139.21600000000001</v>
      </c>
      <c r="G95" s="53">
        <f>(E95+F95)/2</f>
        <v>161.852</v>
      </c>
      <c r="H95" s="14"/>
      <c r="I95" s="14"/>
      <c r="J95" s="16" t="s">
        <v>126</v>
      </c>
    </row>
    <row r="96" spans="1:10" ht="34" x14ac:dyDescent="0.2">
      <c r="B96" s="42"/>
      <c r="D96" s="14" t="s">
        <v>127</v>
      </c>
      <c r="E96" s="14"/>
      <c r="F96" s="54"/>
      <c r="G96" s="54"/>
      <c r="H96" s="55">
        <v>0.75</v>
      </c>
      <c r="I96" s="14"/>
      <c r="J96" s="16" t="s">
        <v>128</v>
      </c>
    </row>
    <row r="97" spans="2:10" ht="34" x14ac:dyDescent="0.2">
      <c r="B97" s="42"/>
      <c r="D97" s="14" t="s">
        <v>100</v>
      </c>
      <c r="E97" s="54"/>
      <c r="F97" s="14"/>
      <c r="G97" s="54"/>
      <c r="H97" s="55">
        <v>4.25</v>
      </c>
      <c r="I97" s="14"/>
      <c r="J97" s="16" t="s">
        <v>128</v>
      </c>
    </row>
    <row r="98" spans="2:10" x14ac:dyDescent="0.2">
      <c r="D98" s="2" t="s">
        <v>101</v>
      </c>
      <c r="E98" s="56"/>
      <c r="F98" s="56"/>
      <c r="H98" s="57">
        <f>(H96+H97)/2</f>
        <v>2.5</v>
      </c>
      <c r="J98" s="14"/>
    </row>
    <row r="99" spans="2:10" x14ac:dyDescent="0.2">
      <c r="H99" s="58"/>
      <c r="J99" s="14"/>
    </row>
    <row r="100" spans="2:10" ht="34" x14ac:dyDescent="0.2">
      <c r="D100" s="14" t="s">
        <v>102</v>
      </c>
      <c r="E100" s="14"/>
      <c r="F100" s="14"/>
      <c r="G100" s="14"/>
      <c r="H100" s="59">
        <v>4</v>
      </c>
      <c r="I100" s="14"/>
      <c r="J100" s="16" t="s">
        <v>129</v>
      </c>
    </row>
    <row r="101" spans="2:10" x14ac:dyDescent="0.2">
      <c r="H101" s="58"/>
    </row>
    <row r="102" spans="2:10" x14ac:dyDescent="0.2">
      <c r="D102" s="2" t="s">
        <v>104</v>
      </c>
      <c r="E102" s="2"/>
      <c r="F102" s="2"/>
      <c r="G102" s="2"/>
      <c r="H102" s="57">
        <f>SUM(H98:H100)</f>
        <v>6.5</v>
      </c>
    </row>
    <row r="104" spans="2:10" x14ac:dyDescent="0.2">
      <c r="D104" s="18" t="s">
        <v>93</v>
      </c>
      <c r="E104" s="18"/>
      <c r="F104" s="18"/>
      <c r="G104" s="18"/>
      <c r="H104" s="18"/>
      <c r="I104" s="31">
        <f>(G95*H102)/100</f>
        <v>10.520379999999999</v>
      </c>
    </row>
    <row r="107" spans="2:10" x14ac:dyDescent="0.2">
      <c r="D107" s="41" t="s">
        <v>46</v>
      </c>
    </row>
  </sheetData>
  <sheetProtection algorithmName="SHA-512" hashValue="o+vT8cpA+ivA6EN9ZcG3J48N9InYUZ7UDIcuy07jSC0WgtDiNM7diYZsG9enQJocbXs5O7s/uEoY3Rq+EC9Xzg==" saltValue="twxzo7bjW8gWdXXxM7ZgsA==" spinCount="100000" sheet="1" objects="1" scenarios="1"/>
  <pageMargins left="0.7" right="0.7" top="0.75" bottom="0.75" header="0.3" footer="0.3"/>
  <pageSetup paperSize="9" scale="2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Mark Jenkinson &amp; Son 010323</vt:lpstr>
      <vt:lpstr>BLC No1 030523</vt:lpstr>
      <vt:lpstr>Macdonald Family 050523</vt:lpstr>
      <vt:lpstr>Richard Julian And Assoc 190723</vt:lpstr>
      <vt:lpstr>IMSM Holdings 250723</vt:lpstr>
      <vt:lpstr>Andrew Forbes 071123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2024-05-10T20:14:15Z</dcterms:created>
  <dcterms:modified xsi:type="dcterms:W3CDTF">2024-05-10T20:28:32Z</dcterms:modified>
</cp:coreProperties>
</file>