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7"/>
  <workbookPr defaultThemeVersion="166925"/>
  <mc:AlternateContent xmlns:mc="http://schemas.openxmlformats.org/markup-compatibility/2006">
    <mc:Choice Requires="x15">
      <x15ac:absPath xmlns:x15ac="http://schemas.microsoft.com/office/spreadsheetml/2010/11/ac" url="/Users/konstantinosmossios/Documents/Business Valuation Benchmarks Ltd/2024 Publication/BVB Insights 2024 with Supporting Calculations/Financials (excl. banks) /"/>
    </mc:Choice>
  </mc:AlternateContent>
  <xr:revisionPtr revIDLastSave="0" documentId="13_ncr:1_{4C1D4068-09EE-4F4F-BAD3-C00E936B616A}" xr6:coauthVersionLast="47" xr6:coauthVersionMax="47" xr10:uidLastSave="{00000000-0000-0000-0000-000000000000}"/>
  <workbookProtection workbookAlgorithmName="SHA-512" workbookHashValue="lIHvJmQIfA2HXD4AvOH/mbncLiHGAze02TVezVECC1/NKWPPBKMjJJH50O7DSfGmZdTLsN2uynMhd6uAcuLtXA==" workbookSaltValue="Ge7vDv8HFftsk1XWXQOpIg==" workbookSpinCount="100000" lockStructure="1"/>
  <bookViews>
    <workbookView xWindow="780" yWindow="1000" windowWidth="27640" windowHeight="15760" xr2:uid="{63DFB26C-D8B5-B948-A789-56A0181636CA}"/>
  </bookViews>
  <sheets>
    <sheet name="Barry Fleming 060123" sheetId="1" r:id="rId1"/>
    <sheet name="Doherty Pension 190423" sheetId="2" r:id="rId2"/>
    <sheet name="Opus Wealth Man 180923" sheetId="3" r:id="rId3"/>
    <sheet name="Investec Wealth 210923" sheetId="4" r:id="rId4"/>
    <sheet name="Ocean Dial Asset Man 021023" sheetId="5"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89" i="5" l="1"/>
  <c r="B92" i="5" s="1"/>
  <c r="B22" i="5" s="1"/>
  <c r="C61" i="5"/>
  <c r="C63" i="5" s="1"/>
  <c r="B61" i="5"/>
  <c r="B63" i="5" s="1"/>
  <c r="C37" i="5"/>
  <c r="B37" i="5"/>
  <c r="B16" i="5"/>
  <c r="B14" i="5"/>
  <c r="B18" i="5" s="1"/>
  <c r="B25" i="5" l="1"/>
  <c r="C68" i="5"/>
  <c r="C67" i="5"/>
  <c r="C66" i="5"/>
  <c r="B66" i="5"/>
  <c r="B89" i="4" l="1"/>
  <c r="B55" i="4"/>
  <c r="B57" i="4" s="1"/>
  <c r="B21" i="4"/>
  <c r="B14" i="4"/>
  <c r="B12" i="4"/>
  <c r="B16" i="4" l="1"/>
  <c r="B24" i="4" s="1"/>
  <c r="B62" i="4"/>
  <c r="B61" i="4"/>
  <c r="B60" i="4"/>
  <c r="B86" i="3" l="1"/>
  <c r="B55" i="3"/>
  <c r="B35" i="3"/>
  <c r="B57" i="3" s="1"/>
  <c r="B20" i="3"/>
  <c r="B12" i="3"/>
  <c r="B16" i="3" s="1"/>
  <c r="B23" i="3" s="1"/>
  <c r="B62" i="3" l="1"/>
  <c r="B61" i="3"/>
  <c r="B60" i="3"/>
  <c r="B87" i="2" l="1"/>
  <c r="B90" i="2" s="1"/>
  <c r="B24" i="2" s="1"/>
  <c r="C58" i="2"/>
  <c r="C60" i="2" s="1"/>
  <c r="B58" i="2"/>
  <c r="B60" i="2" s="1"/>
  <c r="B18" i="2"/>
  <c r="B20" i="2" s="1"/>
  <c r="B27" i="2" s="1"/>
  <c r="C65" i="2" l="1"/>
  <c r="B65" i="2"/>
  <c r="C64" i="2"/>
  <c r="B64" i="2"/>
  <c r="C63" i="2"/>
  <c r="B63" i="2"/>
  <c r="B84" i="1" l="1"/>
  <c r="B20" i="1" s="1"/>
  <c r="B52" i="1"/>
  <c r="B32" i="1"/>
  <c r="B54" i="1" s="1"/>
  <c r="B59" i="1" l="1"/>
  <c r="B58" i="1"/>
  <c r="B57" i="1"/>
  <c r="B17" i="1"/>
</calcChain>
</file>

<file path=xl/sharedStrings.xml><?xml version="1.0" encoding="utf-8"?>
<sst xmlns="http://schemas.openxmlformats.org/spreadsheetml/2006/main" count="315" uniqueCount="111">
  <si>
    <t>Target Company</t>
  </si>
  <si>
    <t>Barry Fleming And Partners (Tax, Trusts And Investment Planning) Limited</t>
  </si>
  <si>
    <t>Currency</t>
  </si>
  <si>
    <t>GBP</t>
  </si>
  <si>
    <t>Display</t>
  </si>
  <si>
    <t>000s</t>
  </si>
  <si>
    <t>Enterprise Value</t>
  </si>
  <si>
    <t>Date Completed:</t>
  </si>
  <si>
    <t>Consideration (GBP)</t>
  </si>
  <si>
    <t>Adjustments:</t>
  </si>
  <si>
    <t>Cash at bank and in hand - as at 31/12/2022</t>
  </si>
  <si>
    <t>Source: Barry Fleming And Partners (Tax, Trusts and Investment Planning) Limited financial statements for the period ended 31/12/2022</t>
  </si>
  <si>
    <t>EV</t>
  </si>
  <si>
    <t>Normalised EBITDA</t>
  </si>
  <si>
    <t>Reporting Date:</t>
  </si>
  <si>
    <t>USD/GBP Exchange Rate:</t>
  </si>
  <si>
    <t>Revenue</t>
  </si>
  <si>
    <t>Source: Kingswood Holdings Limited press release dated 15/12/2022</t>
  </si>
  <si>
    <t>Gross Profit</t>
  </si>
  <si>
    <t>Operating profit</t>
  </si>
  <si>
    <t>Note: Profit before tax as proxy for Operating profit.  The company does not disclose any bank debt therefore it is assumed that net finance interest costs are immaterial (source: Barry Fleming And Partners (Tax, Trusts and Investment Planning) Limited financial statements for the year ended 28/02/2022)</t>
  </si>
  <si>
    <t>Profit before tax</t>
  </si>
  <si>
    <t>Add Back:</t>
  </si>
  <si>
    <t>Gain on Sale of FA</t>
  </si>
  <si>
    <t>Loss on Sale of FA</t>
  </si>
  <si>
    <t>Write down of inventories</t>
  </si>
  <si>
    <t>Other - to account for non-recurring costs</t>
  </si>
  <si>
    <t>Share based payments</t>
  </si>
  <si>
    <t>Exceptional items</t>
  </si>
  <si>
    <t>Amortisation of Goodwill</t>
  </si>
  <si>
    <t>Amortisation of Acq Rights</t>
  </si>
  <si>
    <t>Amortisation of Devt Costs</t>
  </si>
  <si>
    <t>Amortisation of Intangible Assets</t>
  </si>
  <si>
    <t>Depreciation of Tangible Assets</t>
  </si>
  <si>
    <t>Source: Barry Fleming And Partners (Tax, Trusts and Investment Planning) Limited financial statements for the year ended 28/02/2022</t>
  </si>
  <si>
    <t>Sub-total</t>
  </si>
  <si>
    <t>EV/Revenue Multiple</t>
  </si>
  <si>
    <t>EV/EBIT Multiple</t>
  </si>
  <si>
    <t>EV/EBITDA Multiple</t>
  </si>
  <si>
    <t>Source Data</t>
  </si>
  <si>
    <t>Barry Fleming And Partners (Tax, Trusts and Investment Planning) Limited financial statements for the year ended 28/02/2022</t>
  </si>
  <si>
    <t>Barry Fleming And Partners (Tax, Trusts and Investment Planning) Limited financial statements for the period ended 31/12/2022</t>
  </si>
  <si>
    <t>Barry Fleming And Partners (Tax, Trusts and Investment Planning) Limited PSC02 notice dated 09/01/2023</t>
  </si>
  <si>
    <t>Kingswood Holdings Limited press release dated 15/12/2022</t>
  </si>
  <si>
    <t>Kingswood Holdings Limited press release dated 06/01/2023</t>
  </si>
  <si>
    <t>Cash at bank and in hand</t>
  </si>
  <si>
    <t>Debt</t>
  </si>
  <si>
    <t>Lease Liabilities</t>
  </si>
  <si>
    <t>© 2024 Business Valuation Benchmarks Ltd</t>
  </si>
  <si>
    <t>Source: Kingswood Holdings Limited press release dated 15/12/2022; excludes deferred consideration of up to £3.1m subject to the achievement of pre-agreed performance targets payable over a two year period</t>
  </si>
  <si>
    <t>Doherty Pension &amp; Investment Consultancy Limited</t>
  </si>
  <si>
    <t>Cash consideration (GBP)</t>
  </si>
  <si>
    <t>Source: Mattioli Woods plc press release dated 12/09/2023; note 3. Business combinations</t>
  </si>
  <si>
    <t>Shares consideration (GBP)</t>
  </si>
  <si>
    <t>Deferred consideration (GBP)</t>
  </si>
  <si>
    <t>Source: Mattioli Woods plc press release dated 12/09/2023; note 3. Business combinations; payable in cash split in equal amounts between the first and second anniversaries of completion</t>
  </si>
  <si>
    <t>Fair-value of contingent consideration (GBP)</t>
  </si>
  <si>
    <t>Source: Mattioli Woods plc press release dated 12/09/2023; note 3. Business combinations; payable in cash split in equal amounts between the first and second anniversaries of completion, subject to certain financial targets based on forecast earnings before interest, tax, depreciation and amortisation ("EBITDA") generated during that period; includes an amount of £236 for discounting of deferred and contingent consideration.</t>
  </si>
  <si>
    <t>Total consideration</t>
  </si>
  <si>
    <t>Cash acquired</t>
  </si>
  <si>
    <t>Source: Mattioli Woods plc press release dated 12/09/2023; note 3. Business combinations; see below</t>
  </si>
  <si>
    <t>Doherty Pension &amp; Investment Consultancy Limited PSC02 notice dated 17/05/2023</t>
  </si>
  <si>
    <t>Mattioli Woods plc press release dated 20/04/2023</t>
  </si>
  <si>
    <t>Mattioli Woods plc press release dated 12/09/2023</t>
  </si>
  <si>
    <t>Normalised cash</t>
  </si>
  <si>
    <t>Source: Mattioli Woods plc press release dated 12/09/2023; note 3. Business combinations; PPA reports Net Asset Excess of £8,023k this is offset against Cash Acquired of £8,619k, to arrive at normalised cash of £596k.</t>
  </si>
  <si>
    <t>Source: Doherty Pension &amp; Investment Consultancy Limited financial statements for the year ended 31/12/2022</t>
  </si>
  <si>
    <t xml:space="preserve">Source: Doherty Pension &amp; Investment Consultancy Limited financial statements for the year ended 31/12/2021 </t>
  </si>
  <si>
    <t xml:space="preserve">Doherty Pension &amp; Investment Consultancy Limited financial statements for the year ended 31/12/2021 </t>
  </si>
  <si>
    <t>Doherty Pension &amp; Investment Consultancy Limited financial statements for the year ended 31/12/2022</t>
  </si>
  <si>
    <t>Opus Wealth Management Ltd</t>
  </si>
  <si>
    <t>Source: Mattioli Woods plc press release dated 06/02/2024; note 3 Business combinations; includes £31k in relation to the net assets acquired</t>
  </si>
  <si>
    <t>Source: Mattioli Woods plc press release dated 06/02/2024; note 3 Business combinations</t>
  </si>
  <si>
    <t>Source: Mattioli Woods plc press release dated 18/09/2023</t>
  </si>
  <si>
    <t>Source: Opus Wealth Management Limited financial statements for the year ended 30/04/2023</t>
  </si>
  <si>
    <t>Opus Wealth Management Limited financial statements for the year ended 30/04/2023</t>
  </si>
  <si>
    <t>Mattioli Woods plc press release dated 18/09/2023</t>
  </si>
  <si>
    <t>Opus Wealth Management Ltd PSC02 notice dated 25/09/2023</t>
  </si>
  <si>
    <t>Mattioli Woods plc press release dated 06/02/2024</t>
  </si>
  <si>
    <t>Note: Profit before tax as proxy for Operating Profit.  The company does not have any external debt therefore finance costs as assumed to be immaterial</t>
  </si>
  <si>
    <t>Investec Wealth &amp; Investment Limited</t>
  </si>
  <si>
    <t>Source: Rathbones Group plc Annual Report and accounts 2023; note 8 Business combinations; 27,056,463 Ordinary Shares  at £17.22 per share</t>
  </si>
  <si>
    <t>Source: Rathbones Group plc Annual Report and accounts 2023; note 8 Business combinations; 17,481,868 Convertible Non-voting Ordinary Shares at £16.36 per share</t>
  </si>
  <si>
    <t>Net cash</t>
  </si>
  <si>
    <t>Source: Rathbones Group plc Annual Report and accounts 2023; note 8 Business combinations; see below</t>
  </si>
  <si>
    <t>Source: Investec Wealth &amp; Investment Limited financial statements for the year ended 31/03/2022</t>
  </si>
  <si>
    <t>Investec Wealth &amp; Investment Limited financial statements for the year ended 31/03/2022</t>
  </si>
  <si>
    <t>Rathbones Group plc press release dated 04/04/2023</t>
  </si>
  <si>
    <t>Rathbones Group plc press release dated 02/08/2023</t>
  </si>
  <si>
    <t>Rathbones Group plc press release dated 20/09/2023</t>
  </si>
  <si>
    <t>Investec Wealth &amp; Investment Limited PSC02 notice dated 02/10/2023</t>
  </si>
  <si>
    <t>Rathbones Group plc Annual Report and accounts 2023</t>
  </si>
  <si>
    <t>Cash and cash Equivalents</t>
  </si>
  <si>
    <t>Source: Rathbones Group plc Annual Report and accounts 2023; note 8 Business combinations</t>
  </si>
  <si>
    <t>Other - Client Relationship Amortisation</t>
  </si>
  <si>
    <t>Source: Investec Wealth &amp; Investment Limited financial statements for the year ended 31/03/2022; p. 3 Note 4 After adjusting for client relationship amortisation of £4.65m</t>
  </si>
  <si>
    <t>Rathbones Group plc press release dated 21/09/2023</t>
  </si>
  <si>
    <t>Ocean Dial Asset Management Limited</t>
  </si>
  <si>
    <t>Source: AssetCo plc press release dated 18/03/2024; note 37 post balance sheet events</t>
  </si>
  <si>
    <t>Source: AssetCo plc press release dated 18/03/2024; note 37 post balance sheet events; 1,464,129 shares at 0.38p</t>
  </si>
  <si>
    <t>Deferred shares consideration (GBP)</t>
  </si>
  <si>
    <t>Source: AssetCo plc press release dated 18/03/2024; note 37 post balance sheet events; see below</t>
  </si>
  <si>
    <t>Source: Ocean Dial Asset Management Limited financial statements for the year ended 31/03/2023</t>
  </si>
  <si>
    <t>Impairment of right of use asset</t>
  </si>
  <si>
    <t>Finance costs</t>
  </si>
  <si>
    <t>Ocean Dial Asset Management Limited financial statements for the year ended 31/03/2023</t>
  </si>
  <si>
    <t>AssetCo plc press release dated 06/03/2023</t>
  </si>
  <si>
    <t>AssetCo plc press release 15/08/2023</t>
  </si>
  <si>
    <t>AssetCo plc press release dated 18/03/2024</t>
  </si>
  <si>
    <t>Source: AssetCo plc press release dated 18/03/2024; note 37 post balance sheet events; Cash consideration £2.46m is £1.82m net of cash within the business</t>
  </si>
  <si>
    <t>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</si>
</sst>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dd/mm/yyyy;@"/>
    <numFmt numFmtId="165" formatCode="#,##0.0;[Red]\-#,##0.0"/>
    <numFmt numFmtId="166" formatCode="#,##0.00000;[Red]\-#,##0.00000"/>
    <numFmt numFmtId="167" formatCode="0.0"/>
  </numFmts>
  <fonts count="7" x14ac:knownFonts="1">
    <font>
      <sz val="12"/>
      <color theme="1"/>
      <name val="Calibri"/>
      <family val="2"/>
      <scheme val="minor"/>
    </font>
    <font>
      <sz val="12"/>
      <color theme="1"/>
      <name val="Calibri"/>
      <family val="2"/>
      <scheme val="minor"/>
    </font>
    <font>
      <b/>
      <sz val="11"/>
      <color theme="1"/>
      <name val="Calibri"/>
      <family val="2"/>
      <scheme val="minor"/>
    </font>
    <font>
      <b/>
      <sz val="11"/>
      <color theme="4" tint="-0.249977111117893"/>
      <name val="Calibri"/>
      <family val="2"/>
      <scheme val="minor"/>
    </font>
    <font>
      <sz val="11"/>
      <color theme="4" tint="-0.249977111117893"/>
      <name val="Calibri"/>
      <family val="2"/>
      <scheme val="minor"/>
    </font>
    <font>
      <i/>
      <sz val="11"/>
      <color theme="1"/>
      <name val="Calibri"/>
      <family val="2"/>
      <scheme val="minor"/>
    </font>
    <font>
      <b/>
      <sz val="10"/>
      <color theme="1"/>
      <name val="Calibri"/>
      <family val="2"/>
      <scheme val="minor"/>
    </font>
  </fonts>
  <fills count="3">
    <fill>
      <patternFill patternType="none"/>
    </fill>
    <fill>
      <patternFill patternType="gray125"/>
    </fill>
    <fill>
      <patternFill patternType="solid">
        <fgColor theme="0" tint="-0.14999847407452621"/>
        <bgColor indexed="64"/>
      </patternFill>
    </fill>
  </fills>
  <borders count="11">
    <border>
      <left/>
      <right/>
      <top/>
      <bottom/>
      <diagonal/>
    </border>
    <border>
      <left/>
      <right/>
      <top style="thin">
        <color auto="1"/>
      </top>
      <bottom style="thin">
        <color auto="1"/>
      </bottom>
      <diagonal/>
    </border>
    <border>
      <left/>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auto="1"/>
      </bottom>
      <diagonal/>
    </border>
    <border>
      <left style="medium">
        <color indexed="64"/>
      </left>
      <right style="medium">
        <color indexed="64"/>
      </right>
      <top style="thin">
        <color auto="1"/>
      </top>
      <bottom style="thin">
        <color auto="1"/>
      </bottom>
      <diagonal/>
    </border>
    <border>
      <left/>
      <right style="thin">
        <color auto="1"/>
      </right>
      <top style="thin">
        <color auto="1"/>
      </top>
      <bottom style="thin">
        <color auto="1"/>
      </bottom>
      <diagonal/>
    </border>
    <border>
      <left style="medium">
        <color indexed="64"/>
      </left>
      <right style="medium">
        <color indexed="64"/>
      </right>
      <top/>
      <bottom style="medium">
        <color indexed="64"/>
      </bottom>
      <diagonal/>
    </border>
  </borders>
  <cellStyleXfs count="2">
    <xf numFmtId="0" fontId="0" fillId="0" borderId="0"/>
    <xf numFmtId="43" fontId="1" fillId="0" borderId="0" applyFont="0" applyFill="0" applyBorder="0" applyAlignment="0" applyProtection="0"/>
  </cellStyleXfs>
  <cellXfs count="61">
    <xf numFmtId="0" fontId="0" fillId="0" borderId="0" xfId="0"/>
    <xf numFmtId="0" fontId="2" fillId="0" borderId="0" xfId="0" applyFont="1" applyAlignment="1">
      <alignment vertical="top"/>
    </xf>
    <xf numFmtId="0" fontId="2" fillId="0" borderId="0" xfId="0" applyFont="1"/>
    <xf numFmtId="14" fontId="2" fillId="0" borderId="0" xfId="0" applyNumberFormat="1" applyFont="1" applyAlignment="1">
      <alignment horizontal="center"/>
    </xf>
    <xf numFmtId="14" fontId="0" fillId="0" borderId="0" xfId="0" applyNumberFormat="1"/>
    <xf numFmtId="0" fontId="2" fillId="0" borderId="0" xfId="0" applyFont="1" applyAlignment="1">
      <alignment horizontal="center"/>
    </xf>
    <xf numFmtId="0" fontId="2" fillId="0" borderId="0" xfId="0" applyFont="1" applyAlignment="1">
      <alignment horizontal="center" wrapText="1"/>
    </xf>
    <xf numFmtId="0" fontId="3" fillId="2" borderId="1" xfId="0" applyFont="1" applyFill="1" applyBorder="1"/>
    <xf numFmtId="38" fontId="0" fillId="2" borderId="1" xfId="1" applyNumberFormat="1" applyFont="1" applyFill="1" applyBorder="1"/>
    <xf numFmtId="40" fontId="0" fillId="2" borderId="1" xfId="1" applyNumberFormat="1" applyFont="1" applyFill="1" applyBorder="1"/>
    <xf numFmtId="38" fontId="0" fillId="0" borderId="0" xfId="1" applyNumberFormat="1" applyFont="1"/>
    <xf numFmtId="40" fontId="0" fillId="0" borderId="0" xfId="1" applyNumberFormat="1" applyFont="1"/>
    <xf numFmtId="164" fontId="0" fillId="0" borderId="0" xfId="0" applyNumberFormat="1" applyAlignment="1">
      <alignment horizontal="left"/>
    </xf>
    <xf numFmtId="14" fontId="0" fillId="0" borderId="0" xfId="0" applyNumberFormat="1" applyAlignment="1">
      <alignment horizontal="left"/>
    </xf>
    <xf numFmtId="0" fontId="0" fillId="0" borderId="0" xfId="0" applyAlignment="1">
      <alignment vertical="top"/>
    </xf>
    <xf numFmtId="38" fontId="0" fillId="0" borderId="0" xfId="1" applyNumberFormat="1" applyFont="1" applyAlignment="1">
      <alignment vertical="top"/>
    </xf>
    <xf numFmtId="0" fontId="0" fillId="0" borderId="0" xfId="0" applyAlignment="1">
      <alignment vertical="top" wrapText="1"/>
    </xf>
    <xf numFmtId="14" fontId="2" fillId="0" borderId="0" xfId="0" applyNumberFormat="1" applyFont="1" applyAlignment="1">
      <alignment horizontal="left"/>
    </xf>
    <xf numFmtId="0" fontId="2" fillId="2" borderId="1" xfId="0" applyFont="1" applyFill="1" applyBorder="1"/>
    <xf numFmtId="38" fontId="2" fillId="2" borderId="1" xfId="1" applyNumberFormat="1" applyFont="1" applyFill="1" applyBorder="1"/>
    <xf numFmtId="40" fontId="2" fillId="2" borderId="1" xfId="1" applyNumberFormat="1" applyFont="1" applyFill="1" applyBorder="1"/>
    <xf numFmtId="0" fontId="4" fillId="2" borderId="1" xfId="0" applyFont="1" applyFill="1" applyBorder="1"/>
    <xf numFmtId="0" fontId="5" fillId="0" borderId="0" xfId="0" quotePrefix="1" applyFont="1" applyAlignment="1">
      <alignment horizontal="center"/>
    </xf>
    <xf numFmtId="0" fontId="5" fillId="0" borderId="0" xfId="0" applyFont="1" applyAlignment="1">
      <alignment horizontal="center"/>
    </xf>
    <xf numFmtId="0" fontId="6" fillId="0" borderId="0" xfId="0" applyFont="1" applyAlignment="1">
      <alignment vertical="top" wrapText="1"/>
    </xf>
    <xf numFmtId="0" fontId="0" fillId="0" borderId="0" xfId="0" applyAlignment="1">
      <alignment horizontal="left"/>
    </xf>
    <xf numFmtId="38" fontId="0" fillId="0" borderId="0" xfId="1" applyNumberFormat="1" applyFont="1" applyFill="1" applyAlignment="1">
      <alignment vertical="top"/>
    </xf>
    <xf numFmtId="0" fontId="0" fillId="0" borderId="2" xfId="0" applyBorder="1"/>
    <xf numFmtId="38" fontId="0" fillId="0" borderId="2" xfId="1" applyNumberFormat="1" applyFont="1" applyBorder="1"/>
    <xf numFmtId="40" fontId="0" fillId="0" borderId="2" xfId="1" applyNumberFormat="1" applyFont="1" applyBorder="1"/>
    <xf numFmtId="0" fontId="2" fillId="2" borderId="1" xfId="0" applyFont="1" applyFill="1" applyBorder="1" applyAlignment="1">
      <alignment vertical="top"/>
    </xf>
    <xf numFmtId="38" fontId="2" fillId="2" borderId="1" xfId="1" applyNumberFormat="1" applyFont="1" applyFill="1" applyBorder="1" applyAlignment="1">
      <alignment vertical="top"/>
    </xf>
    <xf numFmtId="40" fontId="0" fillId="2" borderId="1" xfId="1" applyNumberFormat="1" applyFont="1" applyFill="1" applyBorder="1" applyAlignment="1">
      <alignment wrapText="1"/>
    </xf>
    <xf numFmtId="0" fontId="0" fillId="2" borderId="3" xfId="0" applyFill="1" applyBorder="1"/>
    <xf numFmtId="165" fontId="2" fillId="2" borderId="4" xfId="1" applyNumberFormat="1" applyFont="1" applyFill="1" applyBorder="1"/>
    <xf numFmtId="0" fontId="0" fillId="2" borderId="1" xfId="0" applyFill="1" applyBorder="1"/>
    <xf numFmtId="40" fontId="0" fillId="0" borderId="0" xfId="1" applyNumberFormat="1" applyFont="1" applyFill="1" applyBorder="1"/>
    <xf numFmtId="164" fontId="2" fillId="0" borderId="0" xfId="0" applyNumberFormat="1" applyFont="1" applyAlignment="1">
      <alignment horizontal="center"/>
    </xf>
    <xf numFmtId="166" fontId="0" fillId="0" borderId="0" xfId="1" applyNumberFormat="1" applyFont="1" applyAlignment="1">
      <alignment horizontal="left"/>
    </xf>
    <xf numFmtId="38" fontId="2" fillId="0" borderId="0" xfId="1" applyNumberFormat="1" applyFont="1"/>
    <xf numFmtId="0" fontId="0" fillId="0" borderId="0" xfId="0" quotePrefix="1"/>
    <xf numFmtId="167" fontId="0" fillId="0" borderId="0" xfId="0" applyNumberFormat="1"/>
    <xf numFmtId="38" fontId="0" fillId="0" borderId="0" xfId="1" applyNumberFormat="1" applyFont="1" applyBorder="1" applyAlignment="1">
      <alignment vertical="top"/>
    </xf>
    <xf numFmtId="38" fontId="0" fillId="0" borderId="2" xfId="1" applyNumberFormat="1" applyFont="1" applyBorder="1" applyAlignment="1">
      <alignment vertical="top"/>
    </xf>
    <xf numFmtId="164" fontId="0" fillId="0" borderId="5" xfId="0" applyNumberFormat="1" applyBorder="1" applyAlignment="1">
      <alignment horizontal="center"/>
    </xf>
    <xf numFmtId="164" fontId="0" fillId="0" borderId="0" xfId="0" applyNumberFormat="1" applyAlignment="1">
      <alignment horizontal="center"/>
    </xf>
    <xf numFmtId="0" fontId="6" fillId="0" borderId="6" xfId="0" applyFont="1" applyBorder="1" applyAlignment="1">
      <alignment vertical="top" wrapText="1"/>
    </xf>
    <xf numFmtId="0" fontId="5" fillId="0" borderId="6" xfId="0" applyFont="1" applyBorder="1" applyAlignment="1">
      <alignment horizontal="center"/>
    </xf>
    <xf numFmtId="38" fontId="0" fillId="0" borderId="6" xfId="1" applyNumberFormat="1" applyFont="1" applyFill="1" applyBorder="1" applyAlignment="1">
      <alignment vertical="top"/>
    </xf>
    <xf numFmtId="40" fontId="0" fillId="0" borderId="0" xfId="1" applyNumberFormat="1" applyFont="1" applyFill="1" applyAlignment="1">
      <alignment vertical="top"/>
    </xf>
    <xf numFmtId="38" fontId="0" fillId="0" borderId="7" xfId="1" applyNumberFormat="1" applyFont="1" applyBorder="1"/>
    <xf numFmtId="38" fontId="2" fillId="2" borderId="8" xfId="1" applyNumberFormat="1" applyFont="1" applyFill="1" applyBorder="1" applyAlignment="1">
      <alignment vertical="top"/>
    </xf>
    <xf numFmtId="38" fontId="0" fillId="0" borderId="6" xfId="1" applyNumberFormat="1" applyFont="1" applyBorder="1"/>
    <xf numFmtId="14" fontId="2" fillId="0" borderId="6" xfId="0" applyNumberFormat="1" applyFont="1" applyBorder="1" applyAlignment="1">
      <alignment horizontal="center"/>
    </xf>
    <xf numFmtId="165" fontId="2" fillId="2" borderId="8" xfId="1" applyNumberFormat="1" applyFont="1" applyFill="1" applyBorder="1"/>
    <xf numFmtId="165" fontId="2" fillId="2" borderId="9" xfId="1" applyNumberFormat="1" applyFont="1" applyFill="1" applyBorder="1"/>
    <xf numFmtId="0" fontId="0" fillId="0" borderId="10" xfId="0" applyBorder="1"/>
    <xf numFmtId="38" fontId="0" fillId="0" borderId="0" xfId="1" applyNumberFormat="1" applyFont="1" applyBorder="1"/>
    <xf numFmtId="164" fontId="0" fillId="0" borderId="0" xfId="0" applyNumberFormat="1"/>
    <xf numFmtId="164" fontId="0" fillId="0" borderId="5" xfId="0" applyNumberFormat="1" applyBorder="1"/>
    <xf numFmtId="165" fontId="2" fillId="2" borderId="8" xfId="1" applyNumberFormat="1" applyFont="1" applyFill="1" applyBorder="1" applyAlignment="1">
      <alignment horizontal="right"/>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A98A4A-AD9B-B64A-8EE5-D884A35302FE}">
  <sheetPr>
    <pageSetUpPr fitToPage="1"/>
  </sheetPr>
  <dimension ref="A1:I95"/>
  <sheetViews>
    <sheetView tabSelected="1" workbookViewId="0"/>
  </sheetViews>
  <sheetFormatPr baseColWidth="10" defaultColWidth="8.83203125" defaultRowHeight="16" x14ac:dyDescent="0.2"/>
  <cols>
    <col min="1" max="1" width="39.6640625" bestFit="1" customWidth="1"/>
    <col min="2" max="2" width="12.6640625" customWidth="1"/>
    <col min="3" max="3" width="80.6640625" customWidth="1"/>
    <col min="4" max="4" width="20.5" bestFit="1" customWidth="1"/>
    <col min="5" max="9" width="10.83203125" customWidth="1"/>
  </cols>
  <sheetData>
    <row r="1" spans="1:3" x14ac:dyDescent="0.2">
      <c r="A1" s="1" t="s">
        <v>0</v>
      </c>
      <c r="B1" s="1" t="s">
        <v>1</v>
      </c>
      <c r="C1" s="1"/>
    </row>
    <row r="2" spans="1:3" x14ac:dyDescent="0.2">
      <c r="A2" s="2"/>
    </row>
    <row r="3" spans="1:3" x14ac:dyDescent="0.2">
      <c r="A3" s="2" t="s">
        <v>2</v>
      </c>
      <c r="B3" s="3" t="s">
        <v>3</v>
      </c>
      <c r="C3" s="4"/>
    </row>
    <row r="4" spans="1:3" x14ac:dyDescent="0.2">
      <c r="A4" s="2"/>
      <c r="B4" s="3"/>
      <c r="C4" s="4"/>
    </row>
    <row r="5" spans="1:3" x14ac:dyDescent="0.2">
      <c r="A5" s="2" t="s">
        <v>4</v>
      </c>
      <c r="B5" s="5" t="s">
        <v>5</v>
      </c>
    </row>
    <row r="6" spans="1:3" x14ac:dyDescent="0.2">
      <c r="A6" s="2"/>
      <c r="B6" s="6"/>
    </row>
    <row r="7" spans="1:3" x14ac:dyDescent="0.2">
      <c r="A7" s="7" t="s">
        <v>6</v>
      </c>
      <c r="B7" s="8"/>
      <c r="C7" s="9"/>
    </row>
    <row r="8" spans="1:3" x14ac:dyDescent="0.2">
      <c r="A8" s="2" t="s">
        <v>7</v>
      </c>
      <c r="B8" s="10"/>
      <c r="C8" s="11"/>
    </row>
    <row r="9" spans="1:3" x14ac:dyDescent="0.2">
      <c r="A9" s="12">
        <v>44932</v>
      </c>
      <c r="B9" s="10"/>
      <c r="C9" s="11"/>
    </row>
    <row r="10" spans="1:3" x14ac:dyDescent="0.2">
      <c r="A10" s="13"/>
      <c r="B10" s="10"/>
      <c r="C10" s="11"/>
    </row>
    <row r="11" spans="1:3" x14ac:dyDescent="0.2">
      <c r="A11" s="13"/>
      <c r="B11" s="10"/>
      <c r="C11" s="11"/>
    </row>
    <row r="12" spans="1:3" ht="51" x14ac:dyDescent="0.2">
      <c r="A12" s="14" t="s">
        <v>8</v>
      </c>
      <c r="B12" s="15">
        <v>3100</v>
      </c>
      <c r="C12" s="16" t="s">
        <v>49</v>
      </c>
    </row>
    <row r="13" spans="1:3" x14ac:dyDescent="0.2">
      <c r="A13" s="14"/>
      <c r="B13" s="15"/>
      <c r="C13" s="16"/>
    </row>
    <row r="14" spans="1:3" x14ac:dyDescent="0.2">
      <c r="A14" s="14"/>
      <c r="B14" s="15"/>
      <c r="C14" s="16"/>
    </row>
    <row r="15" spans="1:3" x14ac:dyDescent="0.2">
      <c r="A15" s="17" t="s">
        <v>9</v>
      </c>
      <c r="B15" s="15"/>
      <c r="C15" s="16"/>
    </row>
    <row r="16" spans="1:3" x14ac:dyDescent="0.2">
      <c r="A16" s="14"/>
      <c r="B16" s="15"/>
      <c r="C16" s="16"/>
    </row>
    <row r="17" spans="1:3" ht="34" x14ac:dyDescent="0.2">
      <c r="A17" s="14" t="s">
        <v>10</v>
      </c>
      <c r="B17" s="15">
        <f>-B84</f>
        <v>-613.21400000000006</v>
      </c>
      <c r="C17" s="16" t="s">
        <v>11</v>
      </c>
    </row>
    <row r="18" spans="1:3" x14ac:dyDescent="0.2">
      <c r="A18" s="14"/>
      <c r="B18" s="15"/>
      <c r="C18" s="16"/>
    </row>
    <row r="19" spans="1:3" x14ac:dyDescent="0.2">
      <c r="A19" s="4"/>
      <c r="B19" s="10"/>
    </row>
    <row r="20" spans="1:3" x14ac:dyDescent="0.2">
      <c r="A20" s="18" t="s">
        <v>12</v>
      </c>
      <c r="B20" s="19">
        <f>B12-B84</f>
        <v>2486.7860000000001</v>
      </c>
      <c r="C20" s="20"/>
    </row>
    <row r="21" spans="1:3" x14ac:dyDescent="0.2">
      <c r="A21" s="2"/>
    </row>
    <row r="22" spans="1:3" x14ac:dyDescent="0.2">
      <c r="A22" s="2"/>
    </row>
    <row r="23" spans="1:3" x14ac:dyDescent="0.2">
      <c r="A23" s="7" t="s">
        <v>13</v>
      </c>
      <c r="B23" s="7"/>
      <c r="C23" s="21"/>
    </row>
    <row r="24" spans="1:3" x14ac:dyDescent="0.2">
      <c r="A24" s="2" t="s">
        <v>14</v>
      </c>
      <c r="B24" s="3"/>
      <c r="C24" s="22"/>
    </row>
    <row r="25" spans="1:3" x14ac:dyDescent="0.2">
      <c r="A25" s="12">
        <v>44620</v>
      </c>
      <c r="B25" s="23"/>
      <c r="C25" s="23"/>
    </row>
    <row r="26" spans="1:3" x14ac:dyDescent="0.2">
      <c r="A26" s="13"/>
      <c r="B26" s="24"/>
      <c r="C26" s="23"/>
    </row>
    <row r="27" spans="1:3" x14ac:dyDescent="0.2">
      <c r="A27" s="2" t="s">
        <v>15</v>
      </c>
      <c r="B27" s="23"/>
      <c r="C27" s="23"/>
    </row>
    <row r="28" spans="1:3" x14ac:dyDescent="0.2">
      <c r="A28" s="25"/>
      <c r="B28" s="23"/>
      <c r="C28" s="25"/>
    </row>
    <row r="29" spans="1:3" x14ac:dyDescent="0.2">
      <c r="A29" s="13"/>
      <c r="B29" s="23"/>
      <c r="C29" s="23"/>
    </row>
    <row r="30" spans="1:3" ht="17" x14ac:dyDescent="0.2">
      <c r="A30" s="14" t="s">
        <v>16</v>
      </c>
      <c r="B30" s="26">
        <v>1400</v>
      </c>
      <c r="C30" s="16" t="s">
        <v>17</v>
      </c>
    </row>
    <row r="31" spans="1:3" x14ac:dyDescent="0.2">
      <c r="A31" s="14" t="s">
        <v>18</v>
      </c>
      <c r="B31" s="26"/>
      <c r="C31" s="16"/>
    </row>
    <row r="32" spans="1:3" ht="68" x14ac:dyDescent="0.2">
      <c r="A32" s="1" t="s">
        <v>19</v>
      </c>
      <c r="B32" s="26">
        <f>B33</f>
        <v>190</v>
      </c>
      <c r="C32" s="16" t="s">
        <v>20</v>
      </c>
    </row>
    <row r="33" spans="1:3" ht="17" x14ac:dyDescent="0.2">
      <c r="A33" s="1" t="s">
        <v>21</v>
      </c>
      <c r="B33" s="26">
        <v>190</v>
      </c>
      <c r="C33" s="16" t="s">
        <v>17</v>
      </c>
    </row>
    <row r="34" spans="1:3" x14ac:dyDescent="0.2">
      <c r="A34" s="14"/>
      <c r="B34" s="26"/>
      <c r="C34" s="11"/>
    </row>
    <row r="35" spans="1:3" x14ac:dyDescent="0.2">
      <c r="A35" s="1" t="s">
        <v>22</v>
      </c>
      <c r="B35" s="26"/>
      <c r="C35" s="11"/>
    </row>
    <row r="36" spans="1:3" x14ac:dyDescent="0.2">
      <c r="A36" s="14"/>
      <c r="B36" s="26"/>
      <c r="C36" s="11"/>
    </row>
    <row r="37" spans="1:3" x14ac:dyDescent="0.2">
      <c r="A37" s="14" t="s">
        <v>23</v>
      </c>
      <c r="B37" s="26"/>
      <c r="C37" s="16"/>
    </row>
    <row r="38" spans="1:3" x14ac:dyDescent="0.2">
      <c r="A38" s="14" t="s">
        <v>24</v>
      </c>
      <c r="B38" s="26"/>
      <c r="C38" s="11"/>
    </row>
    <row r="39" spans="1:3" x14ac:dyDescent="0.2">
      <c r="A39" s="14"/>
      <c r="B39" s="26"/>
      <c r="C39" s="11"/>
    </row>
    <row r="40" spans="1:3" x14ac:dyDescent="0.2">
      <c r="A40" s="14" t="s">
        <v>25</v>
      </c>
      <c r="B40" s="26"/>
      <c r="C40" s="11"/>
    </row>
    <row r="41" spans="1:3" x14ac:dyDescent="0.2">
      <c r="A41" s="14" t="s">
        <v>26</v>
      </c>
      <c r="B41" s="26"/>
      <c r="C41" s="16"/>
    </row>
    <row r="42" spans="1:3" x14ac:dyDescent="0.2">
      <c r="A42" s="14" t="s">
        <v>27</v>
      </c>
      <c r="B42" s="26"/>
      <c r="C42" s="11"/>
    </row>
    <row r="43" spans="1:3" x14ac:dyDescent="0.2">
      <c r="A43" s="14" t="s">
        <v>28</v>
      </c>
      <c r="B43" s="26"/>
      <c r="C43" s="11"/>
    </row>
    <row r="44" spans="1:3" x14ac:dyDescent="0.2">
      <c r="A44" s="14"/>
      <c r="B44" s="26"/>
      <c r="C44" s="11"/>
    </row>
    <row r="45" spans="1:3" x14ac:dyDescent="0.2">
      <c r="A45" s="14" t="s">
        <v>29</v>
      </c>
      <c r="B45" s="26"/>
      <c r="C45" s="16"/>
    </row>
    <row r="46" spans="1:3" x14ac:dyDescent="0.2">
      <c r="A46" s="14" t="s">
        <v>30</v>
      </c>
      <c r="B46" s="26"/>
      <c r="C46" s="11"/>
    </row>
    <row r="47" spans="1:3" x14ac:dyDescent="0.2">
      <c r="A47" s="14" t="s">
        <v>31</v>
      </c>
      <c r="B47" s="26"/>
      <c r="C47" s="16"/>
    </row>
    <row r="48" spans="1:3" x14ac:dyDescent="0.2">
      <c r="A48" s="14" t="s">
        <v>32</v>
      </c>
      <c r="B48" s="26"/>
      <c r="C48" s="16"/>
    </row>
    <row r="49" spans="1:3" x14ac:dyDescent="0.2">
      <c r="A49" s="14"/>
      <c r="B49" s="26"/>
      <c r="C49" s="11"/>
    </row>
    <row r="50" spans="1:3" ht="34" x14ac:dyDescent="0.2">
      <c r="A50" s="14" t="s">
        <v>33</v>
      </c>
      <c r="B50" s="26">
        <v>2.8319999999999999</v>
      </c>
      <c r="C50" s="16" t="s">
        <v>34</v>
      </c>
    </row>
    <row r="51" spans="1:3" x14ac:dyDescent="0.2">
      <c r="A51" s="14"/>
      <c r="B51" s="26"/>
      <c r="C51" s="11"/>
    </row>
    <row r="52" spans="1:3" x14ac:dyDescent="0.2">
      <c r="A52" s="14" t="s">
        <v>35</v>
      </c>
      <c r="B52" s="26">
        <f>SUM(B37:B50)</f>
        <v>2.8319999999999999</v>
      </c>
      <c r="C52" s="11"/>
    </row>
    <row r="53" spans="1:3" x14ac:dyDescent="0.2">
      <c r="A53" s="27"/>
      <c r="B53" s="28"/>
      <c r="C53" s="29"/>
    </row>
    <row r="54" spans="1:3" x14ac:dyDescent="0.2">
      <c r="A54" s="30" t="s">
        <v>13</v>
      </c>
      <c r="B54" s="31">
        <f>B32+B52</f>
        <v>192.83199999999999</v>
      </c>
      <c r="C54" s="32"/>
    </row>
    <row r="55" spans="1:3" x14ac:dyDescent="0.2">
      <c r="B55" s="10"/>
      <c r="C55" s="11"/>
    </row>
    <row r="56" spans="1:3" x14ac:dyDescent="0.2">
      <c r="B56" s="3"/>
      <c r="C56" s="10"/>
    </row>
    <row r="57" spans="1:3" x14ac:dyDescent="0.2">
      <c r="A57" s="33" t="s">
        <v>36</v>
      </c>
      <c r="B57" s="34">
        <f>ROUND((B20/B30),1)</f>
        <v>1.8</v>
      </c>
      <c r="C57" s="10"/>
    </row>
    <row r="58" spans="1:3" x14ac:dyDescent="0.2">
      <c r="A58" s="33" t="s">
        <v>37</v>
      </c>
      <c r="B58" s="34">
        <f>ROUND((B20/B32),1)</f>
        <v>13.1</v>
      </c>
      <c r="C58" s="10"/>
    </row>
    <row r="59" spans="1:3" x14ac:dyDescent="0.2">
      <c r="A59" s="33" t="s">
        <v>38</v>
      </c>
      <c r="B59" s="34">
        <f>ROUND((B20/B54),1)</f>
        <v>12.9</v>
      </c>
      <c r="C59" s="10"/>
    </row>
    <row r="62" spans="1:3" x14ac:dyDescent="0.2">
      <c r="A62" s="7" t="s">
        <v>39</v>
      </c>
      <c r="B62" s="8"/>
      <c r="C62" s="9"/>
    </row>
    <row r="63" spans="1:3" x14ac:dyDescent="0.2">
      <c r="C63" s="10"/>
    </row>
    <row r="64" spans="1:3" x14ac:dyDescent="0.2">
      <c r="A64" t="s">
        <v>40</v>
      </c>
    </row>
    <row r="65" spans="1:3" x14ac:dyDescent="0.2">
      <c r="A65" t="s">
        <v>41</v>
      </c>
    </row>
    <row r="66" spans="1:3" x14ac:dyDescent="0.2">
      <c r="A66" s="14" t="s">
        <v>42</v>
      </c>
    </row>
    <row r="67" spans="1:3" x14ac:dyDescent="0.2">
      <c r="A67" s="14" t="s">
        <v>43</v>
      </c>
    </row>
    <row r="68" spans="1:3" x14ac:dyDescent="0.2">
      <c r="A68" t="s">
        <v>44</v>
      </c>
    </row>
    <row r="69" spans="1:3" x14ac:dyDescent="0.2">
      <c r="C69" s="11"/>
    </row>
    <row r="70" spans="1:3" x14ac:dyDescent="0.2">
      <c r="A70" s="35"/>
      <c r="B70" s="35"/>
      <c r="C70" s="9"/>
    </row>
    <row r="71" spans="1:3" x14ac:dyDescent="0.2">
      <c r="C71" s="36"/>
    </row>
    <row r="72" spans="1:3" x14ac:dyDescent="0.2">
      <c r="C72" s="36"/>
    </row>
    <row r="73" spans="1:3" x14ac:dyDescent="0.2">
      <c r="B73" s="3" t="s">
        <v>3</v>
      </c>
    </row>
    <row r="74" spans="1:3" x14ac:dyDescent="0.2">
      <c r="B74" s="3"/>
    </row>
    <row r="75" spans="1:3" x14ac:dyDescent="0.2">
      <c r="B75" s="5" t="s">
        <v>5</v>
      </c>
    </row>
    <row r="76" spans="1:3" x14ac:dyDescent="0.2">
      <c r="B76" s="5"/>
    </row>
    <row r="77" spans="1:3" x14ac:dyDescent="0.2">
      <c r="B77" s="37">
        <v>44926</v>
      </c>
    </row>
    <row r="78" spans="1:3" x14ac:dyDescent="0.2">
      <c r="A78" s="2" t="s">
        <v>15</v>
      </c>
      <c r="B78" s="5"/>
    </row>
    <row r="79" spans="1:3" x14ac:dyDescent="0.2">
      <c r="A79" s="38"/>
      <c r="B79" s="5"/>
    </row>
    <row r="81" spans="1:9" ht="34" x14ac:dyDescent="0.2">
      <c r="A81" s="14" t="s">
        <v>45</v>
      </c>
      <c r="B81" s="15">
        <v>613.21400000000006</v>
      </c>
      <c r="C81" s="16" t="s">
        <v>11</v>
      </c>
    </row>
    <row r="82" spans="1:9" x14ac:dyDescent="0.2">
      <c r="A82" s="14" t="s">
        <v>46</v>
      </c>
      <c r="B82" s="15"/>
      <c r="C82" s="16"/>
    </row>
    <row r="83" spans="1:9" x14ac:dyDescent="0.2">
      <c r="A83" t="s">
        <v>47</v>
      </c>
      <c r="B83" s="28"/>
      <c r="C83" s="16"/>
    </row>
    <row r="84" spans="1:9" x14ac:dyDescent="0.2">
      <c r="A84" s="1" t="s">
        <v>45</v>
      </c>
      <c r="B84" s="39">
        <f>SUM(B81:B83)</f>
        <v>613.21400000000006</v>
      </c>
    </row>
    <row r="87" spans="1:9" x14ac:dyDescent="0.2">
      <c r="A87" s="40" t="s">
        <v>48</v>
      </c>
    </row>
    <row r="91" spans="1:9" x14ac:dyDescent="0.2">
      <c r="E91" s="16"/>
      <c r="F91" s="16"/>
      <c r="G91" s="16"/>
      <c r="H91" s="16"/>
      <c r="I91" s="16"/>
    </row>
    <row r="94" spans="1:9" x14ac:dyDescent="0.2">
      <c r="B94" s="41"/>
    </row>
    <row r="95" spans="1:9" x14ac:dyDescent="0.2">
      <c r="B95" s="41"/>
    </row>
  </sheetData>
  <sheetProtection algorithmName="SHA-512" hashValue="fiViymx4cABjt7a9vrr99VQbhp13yxIp/TJSJoQ8QaoDmT1i3DogMR4ZOoSWsvTVWXidFf3djSYauebUbEqDjA==" saltValue="teqLCcQNQuQvg+ij0qmtFA==" spinCount="100000" sheet="1" objects="1" scenarios="1"/>
  <pageMargins left="0.7" right="0.7" top="0.75" bottom="0.75" header="0.3" footer="0.3"/>
  <pageSetup paperSize="9" scale="50" orientation="portrait" horizontalDpi="0"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A69BF8-5ABE-A44E-9796-DEE290FDF1FC}">
  <sheetPr>
    <pageSetUpPr fitToPage="1"/>
  </sheetPr>
  <dimension ref="A1:J97"/>
  <sheetViews>
    <sheetView topLeftCell="A44" workbookViewId="0"/>
  </sheetViews>
  <sheetFormatPr baseColWidth="10" defaultColWidth="8.83203125" defaultRowHeight="16" x14ac:dyDescent="0.2"/>
  <cols>
    <col min="1" max="1" width="39.6640625" bestFit="1" customWidth="1"/>
    <col min="2" max="3" width="12.6640625" customWidth="1"/>
    <col min="4" max="4" width="80.6640625" customWidth="1"/>
    <col min="5" max="5" width="20.5" bestFit="1" customWidth="1"/>
    <col min="6" max="10" width="10.83203125" customWidth="1"/>
  </cols>
  <sheetData>
    <row r="1" spans="1:4" x14ac:dyDescent="0.2">
      <c r="A1" s="1" t="s">
        <v>0</v>
      </c>
      <c r="B1" s="1" t="s">
        <v>50</v>
      </c>
      <c r="C1" s="1"/>
      <c r="D1" s="1"/>
    </row>
    <row r="2" spans="1:4" x14ac:dyDescent="0.2">
      <c r="A2" s="2"/>
    </row>
    <row r="3" spans="1:4" x14ac:dyDescent="0.2">
      <c r="A3" s="2" t="s">
        <v>2</v>
      </c>
      <c r="B3" s="3" t="s">
        <v>3</v>
      </c>
      <c r="C3" s="3" t="s">
        <v>3</v>
      </c>
      <c r="D3" s="4"/>
    </row>
    <row r="4" spans="1:4" x14ac:dyDescent="0.2">
      <c r="A4" s="2"/>
      <c r="B4" s="3"/>
      <c r="C4" s="3"/>
      <c r="D4" s="4"/>
    </row>
    <row r="5" spans="1:4" x14ac:dyDescent="0.2">
      <c r="A5" s="2" t="s">
        <v>4</v>
      </c>
      <c r="B5" s="5" t="s">
        <v>5</v>
      </c>
      <c r="C5" s="5" t="s">
        <v>5</v>
      </c>
    </row>
    <row r="6" spans="1:4" x14ac:dyDescent="0.2">
      <c r="A6" s="2"/>
      <c r="B6" s="6"/>
      <c r="C6" s="6"/>
    </row>
    <row r="7" spans="1:4" x14ac:dyDescent="0.2">
      <c r="A7" s="7" t="s">
        <v>6</v>
      </c>
      <c r="B7" s="8"/>
      <c r="C7" s="8"/>
      <c r="D7" s="9"/>
    </row>
    <row r="8" spans="1:4" x14ac:dyDescent="0.2">
      <c r="A8" s="2" t="s">
        <v>7</v>
      </c>
      <c r="B8" s="10"/>
      <c r="C8" s="10"/>
      <c r="D8" s="11"/>
    </row>
    <row r="9" spans="1:4" x14ac:dyDescent="0.2">
      <c r="A9" s="12">
        <v>45035</v>
      </c>
      <c r="B9" s="10"/>
      <c r="C9" s="10"/>
      <c r="D9" s="11"/>
    </row>
    <row r="10" spans="1:4" x14ac:dyDescent="0.2">
      <c r="A10" s="13"/>
      <c r="B10" s="10"/>
      <c r="C10" s="10"/>
      <c r="D10" s="11"/>
    </row>
    <row r="11" spans="1:4" x14ac:dyDescent="0.2">
      <c r="A11" s="13"/>
      <c r="B11" s="10"/>
      <c r="C11" s="10"/>
      <c r="D11" s="11"/>
    </row>
    <row r="12" spans="1:4" ht="17" x14ac:dyDescent="0.2">
      <c r="A12" s="14" t="s">
        <v>51</v>
      </c>
      <c r="B12" s="15">
        <v>6780</v>
      </c>
      <c r="C12" s="15"/>
      <c r="D12" s="16" t="s">
        <v>52</v>
      </c>
    </row>
    <row r="13" spans="1:4" x14ac:dyDescent="0.2">
      <c r="A13" s="14"/>
      <c r="B13" s="15"/>
      <c r="C13" s="15"/>
      <c r="D13" s="16"/>
    </row>
    <row r="14" spans="1:4" ht="17" x14ac:dyDescent="0.2">
      <c r="A14" s="14" t="s">
        <v>53</v>
      </c>
      <c r="B14" s="42">
        <v>1972</v>
      </c>
      <c r="C14" s="42"/>
      <c r="D14" s="16" t="s">
        <v>52</v>
      </c>
    </row>
    <row r="15" spans="1:4" x14ac:dyDescent="0.2">
      <c r="A15" s="14"/>
      <c r="B15" s="42"/>
      <c r="C15" s="42"/>
      <c r="D15" s="16"/>
    </row>
    <row r="16" spans="1:4" ht="51" x14ac:dyDescent="0.2">
      <c r="A16" s="14" t="s">
        <v>54</v>
      </c>
      <c r="B16" s="42">
        <v>1500</v>
      </c>
      <c r="C16" s="42"/>
      <c r="D16" s="16" t="s">
        <v>55</v>
      </c>
    </row>
    <row r="17" spans="1:4" x14ac:dyDescent="0.2">
      <c r="A17" s="14"/>
      <c r="B17" s="42"/>
      <c r="C17" s="42"/>
      <c r="D17" s="16"/>
    </row>
    <row r="18" spans="1:4" ht="85" x14ac:dyDescent="0.2">
      <c r="A18" s="14" t="s">
        <v>56</v>
      </c>
      <c r="B18" s="43">
        <f>4062-263</f>
        <v>3799</v>
      </c>
      <c r="C18" s="42"/>
      <c r="D18" s="16" t="s">
        <v>57</v>
      </c>
    </row>
    <row r="19" spans="1:4" x14ac:dyDescent="0.2">
      <c r="A19" s="14"/>
      <c r="B19" s="15"/>
      <c r="C19" s="15"/>
      <c r="D19" s="16"/>
    </row>
    <row r="20" spans="1:4" x14ac:dyDescent="0.2">
      <c r="A20" s="1" t="s">
        <v>58</v>
      </c>
      <c r="B20" s="15">
        <f>SUM(B12:B18)</f>
        <v>14051</v>
      </c>
      <c r="C20" s="15"/>
      <c r="D20" s="16"/>
    </row>
    <row r="21" spans="1:4" x14ac:dyDescent="0.2">
      <c r="A21" s="14"/>
      <c r="B21" s="15"/>
      <c r="C21" s="15"/>
      <c r="D21" s="16"/>
    </row>
    <row r="22" spans="1:4" x14ac:dyDescent="0.2">
      <c r="A22" s="17" t="s">
        <v>9</v>
      </c>
      <c r="B22" s="15"/>
      <c r="C22" s="15"/>
      <c r="D22" s="16"/>
    </row>
    <row r="23" spans="1:4" x14ac:dyDescent="0.2">
      <c r="A23" s="14"/>
      <c r="B23" s="15"/>
      <c r="C23" s="15"/>
      <c r="D23" s="16"/>
    </row>
    <row r="24" spans="1:4" ht="34" x14ac:dyDescent="0.2">
      <c r="A24" s="14" t="s">
        <v>59</v>
      </c>
      <c r="B24" s="15">
        <f>-B90</f>
        <v>-596</v>
      </c>
      <c r="C24" s="15"/>
      <c r="D24" s="16" t="s">
        <v>60</v>
      </c>
    </row>
    <row r="25" spans="1:4" x14ac:dyDescent="0.2">
      <c r="A25" s="14"/>
      <c r="B25" s="15"/>
      <c r="C25" s="15"/>
      <c r="D25" s="16"/>
    </row>
    <row r="26" spans="1:4" x14ac:dyDescent="0.2">
      <c r="A26" s="4"/>
      <c r="B26" s="10"/>
      <c r="C26" s="10"/>
    </row>
    <row r="27" spans="1:4" x14ac:dyDescent="0.2">
      <c r="A27" s="18" t="s">
        <v>12</v>
      </c>
      <c r="B27" s="19">
        <f>B20-B90</f>
        <v>13455</v>
      </c>
      <c r="C27" s="19"/>
      <c r="D27" s="20"/>
    </row>
    <row r="28" spans="1:4" x14ac:dyDescent="0.2">
      <c r="A28" s="2"/>
    </row>
    <row r="29" spans="1:4" x14ac:dyDescent="0.2">
      <c r="A29" s="2"/>
    </row>
    <row r="30" spans="1:4" x14ac:dyDescent="0.2">
      <c r="A30" s="7" t="s">
        <v>13</v>
      </c>
      <c r="B30" s="7"/>
      <c r="C30" s="7"/>
      <c r="D30" s="21"/>
    </row>
    <row r="31" spans="1:4" ht="17" thickBot="1" x14ac:dyDescent="0.25">
      <c r="B31" s="3"/>
      <c r="C31" s="3"/>
      <c r="D31" s="22"/>
    </row>
    <row r="32" spans="1:4" x14ac:dyDescent="0.2">
      <c r="A32" s="2" t="s">
        <v>14</v>
      </c>
      <c r="B32" s="44">
        <v>44926</v>
      </c>
      <c r="C32" s="45">
        <v>44561</v>
      </c>
      <c r="D32" s="23"/>
    </row>
    <row r="33" spans="1:4" x14ac:dyDescent="0.2">
      <c r="A33" s="13"/>
      <c r="B33" s="46"/>
      <c r="C33" s="24"/>
      <c r="D33" s="23"/>
    </row>
    <row r="34" spans="1:4" x14ac:dyDescent="0.2">
      <c r="A34" s="2" t="s">
        <v>15</v>
      </c>
      <c r="B34" s="47"/>
      <c r="C34" s="23"/>
      <c r="D34" s="23"/>
    </row>
    <row r="35" spans="1:4" x14ac:dyDescent="0.2">
      <c r="A35" s="25"/>
      <c r="B35" s="47"/>
      <c r="C35" s="23"/>
      <c r="D35" s="25"/>
    </row>
    <row r="36" spans="1:4" x14ac:dyDescent="0.2">
      <c r="A36" s="13"/>
      <c r="B36" s="47"/>
      <c r="C36" s="23"/>
      <c r="D36" s="23"/>
    </row>
    <row r="37" spans="1:4" ht="34" x14ac:dyDescent="0.2">
      <c r="A37" s="14" t="s">
        <v>16</v>
      </c>
      <c r="B37" s="48">
        <v>3011.6210000000001</v>
      </c>
      <c r="C37" s="26">
        <v>2915.0790000000002</v>
      </c>
      <c r="D37" s="16" t="s">
        <v>66</v>
      </c>
    </row>
    <row r="38" spans="1:4" x14ac:dyDescent="0.2">
      <c r="A38" s="14" t="s">
        <v>18</v>
      </c>
      <c r="B38" s="48"/>
      <c r="C38" s="26"/>
      <c r="D38" s="16"/>
    </row>
    <row r="39" spans="1:4" ht="34" x14ac:dyDescent="0.2">
      <c r="A39" s="1" t="s">
        <v>19</v>
      </c>
      <c r="B39" s="48">
        <v>1109.2049999999999</v>
      </c>
      <c r="C39" s="26">
        <v>1174.336</v>
      </c>
      <c r="D39" s="16" t="s">
        <v>66</v>
      </c>
    </row>
    <row r="40" spans="1:4" x14ac:dyDescent="0.2">
      <c r="A40" s="14"/>
      <c r="B40" s="48"/>
      <c r="C40" s="26"/>
      <c r="D40" s="11"/>
    </row>
    <row r="41" spans="1:4" x14ac:dyDescent="0.2">
      <c r="A41" s="1" t="s">
        <v>22</v>
      </c>
      <c r="B41" s="48"/>
      <c r="C41" s="26"/>
      <c r="D41" s="11"/>
    </row>
    <row r="42" spans="1:4" x14ac:dyDescent="0.2">
      <c r="A42" s="14"/>
      <c r="B42" s="48"/>
      <c r="C42" s="26"/>
      <c r="D42" s="11"/>
    </row>
    <row r="43" spans="1:4" ht="34" x14ac:dyDescent="0.2">
      <c r="A43" s="14" t="s">
        <v>23</v>
      </c>
      <c r="B43" s="48">
        <v>-18.687999999999999</v>
      </c>
      <c r="C43" s="26"/>
      <c r="D43" s="16" t="s">
        <v>66</v>
      </c>
    </row>
    <row r="44" spans="1:4" ht="34" x14ac:dyDescent="0.2">
      <c r="A44" s="14" t="s">
        <v>24</v>
      </c>
      <c r="B44" s="48"/>
      <c r="C44" s="49">
        <v>2.7E-2</v>
      </c>
      <c r="D44" s="16" t="s">
        <v>67</v>
      </c>
    </row>
    <row r="45" spans="1:4" x14ac:dyDescent="0.2">
      <c r="A45" s="14"/>
      <c r="B45" s="48"/>
      <c r="C45" s="26"/>
      <c r="D45" s="11"/>
    </row>
    <row r="46" spans="1:4" x14ac:dyDescent="0.2">
      <c r="A46" s="14" t="s">
        <v>25</v>
      </c>
      <c r="B46" s="48"/>
      <c r="C46" s="26"/>
      <c r="D46" s="11"/>
    </row>
    <row r="47" spans="1:4" x14ac:dyDescent="0.2">
      <c r="A47" s="14" t="s">
        <v>26</v>
      </c>
      <c r="B47" s="48"/>
      <c r="C47" s="26"/>
      <c r="D47" s="16"/>
    </row>
    <row r="48" spans="1:4" x14ac:dyDescent="0.2">
      <c r="A48" s="14" t="s">
        <v>27</v>
      </c>
      <c r="B48" s="48"/>
      <c r="C48" s="26"/>
      <c r="D48" s="11"/>
    </row>
    <row r="49" spans="1:4" x14ac:dyDescent="0.2">
      <c r="A49" s="14" t="s">
        <v>28</v>
      </c>
      <c r="B49" s="48"/>
      <c r="C49" s="26"/>
      <c r="D49" s="11"/>
    </row>
    <row r="50" spans="1:4" x14ac:dyDescent="0.2">
      <c r="A50" s="14"/>
      <c r="B50" s="48"/>
      <c r="C50" s="26"/>
      <c r="D50" s="11"/>
    </row>
    <row r="51" spans="1:4" x14ac:dyDescent="0.2">
      <c r="A51" s="14" t="s">
        <v>29</v>
      </c>
      <c r="B51" s="48"/>
      <c r="C51" s="26"/>
      <c r="D51" s="16"/>
    </row>
    <row r="52" spans="1:4" x14ac:dyDescent="0.2">
      <c r="A52" s="14" t="s">
        <v>30</v>
      </c>
      <c r="B52" s="48"/>
      <c r="C52" s="26"/>
      <c r="D52" s="11"/>
    </row>
    <row r="53" spans="1:4" x14ac:dyDescent="0.2">
      <c r="A53" s="14" t="s">
        <v>31</v>
      </c>
      <c r="B53" s="48"/>
      <c r="C53" s="26"/>
      <c r="D53" s="16"/>
    </row>
    <row r="54" spans="1:4" x14ac:dyDescent="0.2">
      <c r="A54" s="14" t="s">
        <v>32</v>
      </c>
      <c r="B54" s="48"/>
      <c r="C54" s="26"/>
      <c r="D54" s="16"/>
    </row>
    <row r="55" spans="1:4" x14ac:dyDescent="0.2">
      <c r="A55" s="14"/>
      <c r="B55" s="48"/>
      <c r="C55" s="26"/>
      <c r="D55" s="11"/>
    </row>
    <row r="56" spans="1:4" ht="34" x14ac:dyDescent="0.2">
      <c r="A56" s="14" t="s">
        <v>33</v>
      </c>
      <c r="B56" s="48">
        <v>48.807000000000002</v>
      </c>
      <c r="C56" s="26">
        <v>63.237000000000002</v>
      </c>
      <c r="D56" s="16" t="s">
        <v>66</v>
      </c>
    </row>
    <row r="57" spans="1:4" x14ac:dyDescent="0.2">
      <c r="A57" s="14"/>
      <c r="B57" s="48"/>
      <c r="C57" s="26"/>
      <c r="D57" s="11"/>
    </row>
    <row r="58" spans="1:4" x14ac:dyDescent="0.2">
      <c r="A58" s="14" t="s">
        <v>35</v>
      </c>
      <c r="B58" s="48">
        <f>SUM(B43:B56)</f>
        <v>30.119000000000003</v>
      </c>
      <c r="C58" s="26">
        <f>SUM(C43:C56)</f>
        <v>63.264000000000003</v>
      </c>
      <c r="D58" s="11"/>
    </row>
    <row r="59" spans="1:4" x14ac:dyDescent="0.2">
      <c r="A59" s="27"/>
      <c r="B59" s="50"/>
      <c r="C59" s="28"/>
      <c r="D59" s="29"/>
    </row>
    <row r="60" spans="1:4" x14ac:dyDescent="0.2">
      <c r="A60" s="30" t="s">
        <v>13</v>
      </c>
      <c r="B60" s="51">
        <f>B39+B58</f>
        <v>1139.3239999999998</v>
      </c>
      <c r="C60" s="31">
        <f>C39+C58</f>
        <v>1237.5999999999999</v>
      </c>
      <c r="D60" s="32"/>
    </row>
    <row r="61" spans="1:4" x14ac:dyDescent="0.2">
      <c r="B61" s="52"/>
      <c r="C61" s="10"/>
      <c r="D61" s="11"/>
    </row>
    <row r="62" spans="1:4" x14ac:dyDescent="0.2">
      <c r="B62" s="53"/>
      <c r="C62" s="3"/>
      <c r="D62" s="10"/>
    </row>
    <row r="63" spans="1:4" x14ac:dyDescent="0.2">
      <c r="A63" s="33" t="s">
        <v>36</v>
      </c>
      <c r="B63" s="54">
        <f>ROUND((B27/B37),1)</f>
        <v>4.5</v>
      </c>
      <c r="C63" s="55">
        <f>ROUND((B27/C37),1)</f>
        <v>4.5999999999999996</v>
      </c>
      <c r="D63" s="10"/>
    </row>
    <row r="64" spans="1:4" x14ac:dyDescent="0.2">
      <c r="A64" s="33" t="s">
        <v>37</v>
      </c>
      <c r="B64" s="54">
        <f>ROUND((B27/B39),1)</f>
        <v>12.1</v>
      </c>
      <c r="C64" s="55">
        <f>ROUND((B27/C39),1)</f>
        <v>11.5</v>
      </c>
      <c r="D64" s="10"/>
    </row>
    <row r="65" spans="1:4" x14ac:dyDescent="0.2">
      <c r="A65" s="33" t="s">
        <v>38</v>
      </c>
      <c r="B65" s="54">
        <f>ROUND((B27/B60),1)</f>
        <v>11.8</v>
      </c>
      <c r="C65" s="55">
        <f>ROUND((B27/C60),1)</f>
        <v>10.9</v>
      </c>
      <c r="D65" s="10"/>
    </row>
    <row r="66" spans="1:4" ht="17" thickBot="1" x14ac:dyDescent="0.25">
      <c r="B66" s="56"/>
    </row>
    <row r="68" spans="1:4" x14ac:dyDescent="0.2">
      <c r="A68" s="7" t="s">
        <v>39</v>
      </c>
      <c r="B68" s="8"/>
      <c r="C68" s="8"/>
      <c r="D68" s="9"/>
    </row>
    <row r="69" spans="1:4" x14ac:dyDescent="0.2">
      <c r="D69" s="10"/>
    </row>
    <row r="70" spans="1:4" x14ac:dyDescent="0.2">
      <c r="A70" s="14" t="s">
        <v>68</v>
      </c>
    </row>
    <row r="71" spans="1:4" x14ac:dyDescent="0.2">
      <c r="A71" s="14" t="s">
        <v>69</v>
      </c>
    </row>
    <row r="72" spans="1:4" x14ac:dyDescent="0.2">
      <c r="A72" s="14" t="s">
        <v>61</v>
      </c>
    </row>
    <row r="73" spans="1:4" x14ac:dyDescent="0.2">
      <c r="A73" t="s">
        <v>62</v>
      </c>
    </row>
    <row r="74" spans="1:4" x14ac:dyDescent="0.2">
      <c r="A74" s="14" t="s">
        <v>63</v>
      </c>
      <c r="D74" s="11"/>
    </row>
    <row r="75" spans="1:4" x14ac:dyDescent="0.2">
      <c r="A75" s="14"/>
      <c r="D75" s="11"/>
    </row>
    <row r="76" spans="1:4" x14ac:dyDescent="0.2">
      <c r="A76" s="35"/>
      <c r="B76" s="35"/>
      <c r="C76" s="35"/>
      <c r="D76" s="9"/>
    </row>
    <row r="77" spans="1:4" x14ac:dyDescent="0.2">
      <c r="D77" s="36"/>
    </row>
    <row r="78" spans="1:4" x14ac:dyDescent="0.2">
      <c r="D78" s="36"/>
    </row>
    <row r="79" spans="1:4" x14ac:dyDescent="0.2">
      <c r="B79" s="3" t="s">
        <v>3</v>
      </c>
      <c r="C79" s="3"/>
    </row>
    <row r="80" spans="1:4" x14ac:dyDescent="0.2">
      <c r="B80" s="3"/>
      <c r="C80" s="3"/>
    </row>
    <row r="81" spans="1:4" x14ac:dyDescent="0.2">
      <c r="B81" s="5" t="s">
        <v>5</v>
      </c>
      <c r="C81" s="5"/>
    </row>
    <row r="82" spans="1:4" x14ac:dyDescent="0.2">
      <c r="B82" s="5"/>
      <c r="C82" s="5"/>
    </row>
    <row r="83" spans="1:4" x14ac:dyDescent="0.2">
      <c r="B83" s="37">
        <v>45035</v>
      </c>
      <c r="C83" s="37"/>
    </row>
    <row r="84" spans="1:4" x14ac:dyDescent="0.2">
      <c r="A84" s="2" t="s">
        <v>15</v>
      </c>
      <c r="B84" s="5"/>
      <c r="C84" s="5"/>
    </row>
    <row r="85" spans="1:4" x14ac:dyDescent="0.2">
      <c r="A85" s="38"/>
      <c r="B85" s="5"/>
      <c r="C85" s="5"/>
    </row>
    <row r="87" spans="1:4" ht="51" x14ac:dyDescent="0.2">
      <c r="A87" s="14" t="s">
        <v>64</v>
      </c>
      <c r="B87" s="15">
        <f>8619-8023</f>
        <v>596</v>
      </c>
      <c r="C87" s="15"/>
      <c r="D87" s="16" t="s">
        <v>65</v>
      </c>
    </row>
    <row r="88" spans="1:4" x14ac:dyDescent="0.2">
      <c r="A88" s="14" t="s">
        <v>46</v>
      </c>
      <c r="B88" s="15"/>
      <c r="C88" s="15"/>
      <c r="D88" s="16"/>
    </row>
    <row r="89" spans="1:4" x14ac:dyDescent="0.2">
      <c r="A89" t="s">
        <v>47</v>
      </c>
      <c r="B89" s="28"/>
      <c r="C89" s="57"/>
      <c r="D89" s="16"/>
    </row>
    <row r="90" spans="1:4" x14ac:dyDescent="0.2">
      <c r="A90" s="2" t="s">
        <v>59</v>
      </c>
      <c r="B90" s="39">
        <f>SUM(B87:B89)</f>
        <v>596</v>
      </c>
      <c r="C90" s="39"/>
    </row>
    <row r="93" spans="1:4" x14ac:dyDescent="0.2">
      <c r="A93" s="40" t="s">
        <v>48</v>
      </c>
    </row>
    <row r="97" spans="6:10" x14ac:dyDescent="0.2">
      <c r="F97" s="16"/>
      <c r="G97" s="16"/>
      <c r="H97" s="16"/>
      <c r="I97" s="16"/>
      <c r="J97" s="16"/>
    </row>
  </sheetData>
  <sheetProtection algorithmName="SHA-512" hashValue="6WQykLqee9pMoSC9N4yjJue8uQ0HLdhrqtYbF5uiLUfabsw0AHERrlbbS1cQZCEcEXPLJ0ReFMl3NSF9e3Rwhg==" saltValue="YAnHXYGRYEniJkhiPWIgHg==" spinCount="100000" sheet="1" objects="1" scenarios="1"/>
  <pageMargins left="0.7" right="0.7" top="0.75" bottom="0.75" header="0.3" footer="0.3"/>
  <pageSetup paperSize="9" scale="45" orientation="portrait"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F4A8E1-F4B5-B14A-89A2-2D3701F8F4AE}">
  <sheetPr>
    <pageSetUpPr fitToPage="1"/>
  </sheetPr>
  <dimension ref="A1:I93"/>
  <sheetViews>
    <sheetView topLeftCell="A46" workbookViewId="0"/>
  </sheetViews>
  <sheetFormatPr baseColWidth="10" defaultColWidth="8.83203125" defaultRowHeight="16" x14ac:dyDescent="0.2"/>
  <cols>
    <col min="1" max="1" width="39.6640625" bestFit="1" customWidth="1"/>
    <col min="2" max="2" width="12.6640625" customWidth="1"/>
    <col min="3" max="3" width="80.6640625" customWidth="1"/>
    <col min="4" max="4" width="20.5" bestFit="1" customWidth="1"/>
    <col min="5" max="9" width="10.83203125" customWidth="1"/>
  </cols>
  <sheetData>
    <row r="1" spans="1:3" x14ac:dyDescent="0.2">
      <c r="A1" s="1" t="s">
        <v>0</v>
      </c>
      <c r="B1" s="1" t="s">
        <v>70</v>
      </c>
      <c r="C1" s="1"/>
    </row>
    <row r="2" spans="1:3" x14ac:dyDescent="0.2">
      <c r="A2" s="2"/>
    </row>
    <row r="3" spans="1:3" x14ac:dyDescent="0.2">
      <c r="A3" s="2" t="s">
        <v>2</v>
      </c>
      <c r="B3" s="3" t="s">
        <v>3</v>
      </c>
      <c r="C3" s="4"/>
    </row>
    <row r="4" spans="1:3" x14ac:dyDescent="0.2">
      <c r="A4" s="2"/>
      <c r="B4" s="3"/>
      <c r="C4" s="4"/>
    </row>
    <row r="5" spans="1:3" x14ac:dyDescent="0.2">
      <c r="A5" s="2" t="s">
        <v>4</v>
      </c>
      <c r="B5" s="5" t="s">
        <v>5</v>
      </c>
    </row>
    <row r="6" spans="1:3" x14ac:dyDescent="0.2">
      <c r="A6" s="2"/>
      <c r="B6" s="6"/>
    </row>
    <row r="7" spans="1:3" x14ac:dyDescent="0.2">
      <c r="A7" s="7" t="s">
        <v>6</v>
      </c>
      <c r="B7" s="8"/>
      <c r="C7" s="9"/>
    </row>
    <row r="8" spans="1:3" x14ac:dyDescent="0.2">
      <c r="A8" s="2" t="s">
        <v>7</v>
      </c>
      <c r="B8" s="10"/>
      <c r="C8" s="11"/>
    </row>
    <row r="9" spans="1:3" x14ac:dyDescent="0.2">
      <c r="A9" s="12">
        <v>45187</v>
      </c>
      <c r="B9" s="10"/>
      <c r="C9" s="11"/>
    </row>
    <row r="10" spans="1:3" x14ac:dyDescent="0.2">
      <c r="A10" s="13"/>
      <c r="B10" s="10"/>
      <c r="C10" s="11"/>
    </row>
    <row r="11" spans="1:3" x14ac:dyDescent="0.2">
      <c r="A11" s="13"/>
      <c r="B11" s="10"/>
      <c r="C11" s="11"/>
    </row>
    <row r="12" spans="1:3" ht="34" x14ac:dyDescent="0.2">
      <c r="A12" s="14" t="s">
        <v>51</v>
      </c>
      <c r="B12" s="15">
        <f>710.625+30.933</f>
        <v>741.55799999999999</v>
      </c>
      <c r="C12" s="16" t="s">
        <v>71</v>
      </c>
    </row>
    <row r="13" spans="1:3" x14ac:dyDescent="0.2">
      <c r="A13" s="14"/>
      <c r="B13" s="15"/>
      <c r="C13" s="16"/>
    </row>
    <row r="14" spans="1:3" ht="17" x14ac:dyDescent="0.2">
      <c r="A14" s="14" t="s">
        <v>56</v>
      </c>
      <c r="B14" s="43">
        <v>710.625</v>
      </c>
      <c r="C14" s="16" t="s">
        <v>72</v>
      </c>
    </row>
    <row r="15" spans="1:3" x14ac:dyDescent="0.2">
      <c r="A15" s="14"/>
      <c r="B15" s="15"/>
      <c r="C15" s="16"/>
    </row>
    <row r="16" spans="1:3" x14ac:dyDescent="0.2">
      <c r="A16" s="1" t="s">
        <v>58</v>
      </c>
      <c r="B16" s="15">
        <f>SUM(B12:B14)</f>
        <v>1452.183</v>
      </c>
      <c r="C16" s="16"/>
    </row>
    <row r="17" spans="1:3" x14ac:dyDescent="0.2">
      <c r="A17" s="14"/>
      <c r="B17" s="15"/>
      <c r="C17" s="16"/>
    </row>
    <row r="18" spans="1:3" x14ac:dyDescent="0.2">
      <c r="A18" s="17" t="s">
        <v>9</v>
      </c>
      <c r="B18" s="15"/>
      <c r="C18" s="16"/>
    </row>
    <row r="19" spans="1:3" x14ac:dyDescent="0.2">
      <c r="A19" s="14"/>
      <c r="B19" s="15"/>
      <c r="C19" s="16"/>
    </row>
    <row r="20" spans="1:3" ht="17" x14ac:dyDescent="0.2">
      <c r="A20" s="14" t="s">
        <v>59</v>
      </c>
      <c r="B20" s="15">
        <f>-B86</f>
        <v>-25</v>
      </c>
      <c r="C20" s="16" t="s">
        <v>72</v>
      </c>
    </row>
    <row r="21" spans="1:3" x14ac:dyDescent="0.2">
      <c r="A21" s="14"/>
      <c r="B21" s="15"/>
      <c r="C21" s="16"/>
    </row>
    <row r="22" spans="1:3" x14ac:dyDescent="0.2">
      <c r="A22" s="4"/>
      <c r="B22" s="10"/>
    </row>
    <row r="23" spans="1:3" x14ac:dyDescent="0.2">
      <c r="A23" s="18" t="s">
        <v>12</v>
      </c>
      <c r="B23" s="19">
        <f>B16-B86</f>
        <v>1427.183</v>
      </c>
      <c r="C23" s="20"/>
    </row>
    <row r="24" spans="1:3" x14ac:dyDescent="0.2">
      <c r="A24" s="2"/>
    </row>
    <row r="25" spans="1:3" x14ac:dyDescent="0.2">
      <c r="A25" s="2"/>
    </row>
    <row r="26" spans="1:3" x14ac:dyDescent="0.2">
      <c r="A26" s="7" t="s">
        <v>13</v>
      </c>
      <c r="B26" s="7"/>
      <c r="C26" s="21"/>
    </row>
    <row r="27" spans="1:3" x14ac:dyDescent="0.2">
      <c r="A27" s="2" t="s">
        <v>14</v>
      </c>
      <c r="B27" s="3"/>
      <c r="C27" s="22"/>
    </row>
    <row r="28" spans="1:3" x14ac:dyDescent="0.2">
      <c r="A28" s="12">
        <v>45046</v>
      </c>
      <c r="B28" s="23"/>
      <c r="C28" s="23"/>
    </row>
    <row r="29" spans="1:3" x14ac:dyDescent="0.2">
      <c r="A29" s="13"/>
      <c r="B29" s="24"/>
      <c r="C29" s="23"/>
    </row>
    <row r="30" spans="1:3" x14ac:dyDescent="0.2">
      <c r="A30" s="2" t="s">
        <v>15</v>
      </c>
      <c r="B30" s="23"/>
      <c r="C30" s="23"/>
    </row>
    <row r="31" spans="1:3" x14ac:dyDescent="0.2">
      <c r="A31" s="25"/>
      <c r="B31" s="23"/>
      <c r="C31" s="25"/>
    </row>
    <row r="32" spans="1:3" x14ac:dyDescent="0.2">
      <c r="A32" s="13"/>
      <c r="B32" s="23"/>
      <c r="C32" s="23"/>
    </row>
    <row r="33" spans="1:3" ht="17" x14ac:dyDescent="0.2">
      <c r="A33" s="14" t="s">
        <v>16</v>
      </c>
      <c r="B33" s="26">
        <v>370</v>
      </c>
      <c r="C33" s="16" t="s">
        <v>73</v>
      </c>
    </row>
    <row r="34" spans="1:3" x14ac:dyDescent="0.2">
      <c r="A34" s="14" t="s">
        <v>18</v>
      </c>
      <c r="B34" s="26"/>
      <c r="C34" s="16"/>
    </row>
    <row r="35" spans="1:3" ht="34" x14ac:dyDescent="0.2">
      <c r="A35" s="1" t="s">
        <v>19</v>
      </c>
      <c r="B35" s="26">
        <f>B36</f>
        <v>140</v>
      </c>
      <c r="C35" s="16" t="s">
        <v>79</v>
      </c>
    </row>
    <row r="36" spans="1:3" ht="17" x14ac:dyDescent="0.2">
      <c r="A36" s="1" t="s">
        <v>21</v>
      </c>
      <c r="B36" s="26">
        <v>140</v>
      </c>
      <c r="C36" s="16" t="s">
        <v>73</v>
      </c>
    </row>
    <row r="37" spans="1:3" x14ac:dyDescent="0.2">
      <c r="A37" s="1"/>
      <c r="B37" s="26"/>
      <c r="C37" s="11"/>
    </row>
    <row r="38" spans="1:3" x14ac:dyDescent="0.2">
      <c r="A38" s="1" t="s">
        <v>22</v>
      </c>
      <c r="B38" s="26"/>
      <c r="C38" s="11"/>
    </row>
    <row r="39" spans="1:3" x14ac:dyDescent="0.2">
      <c r="A39" s="14"/>
      <c r="B39" s="26"/>
      <c r="C39" s="11"/>
    </row>
    <row r="40" spans="1:3" x14ac:dyDescent="0.2">
      <c r="A40" s="14" t="s">
        <v>23</v>
      </c>
      <c r="B40" s="26"/>
      <c r="C40" s="16"/>
    </row>
    <row r="41" spans="1:3" x14ac:dyDescent="0.2">
      <c r="A41" s="14" t="s">
        <v>24</v>
      </c>
      <c r="B41" s="26"/>
      <c r="C41" s="11"/>
    </row>
    <row r="42" spans="1:3" x14ac:dyDescent="0.2">
      <c r="A42" s="14"/>
      <c r="B42" s="26"/>
      <c r="C42" s="11"/>
    </row>
    <row r="43" spans="1:3" x14ac:dyDescent="0.2">
      <c r="A43" s="14" t="s">
        <v>25</v>
      </c>
      <c r="B43" s="26"/>
      <c r="C43" s="11"/>
    </row>
    <row r="44" spans="1:3" x14ac:dyDescent="0.2">
      <c r="A44" s="14" t="s">
        <v>26</v>
      </c>
      <c r="B44" s="26"/>
      <c r="C44" s="16"/>
    </row>
    <row r="45" spans="1:3" x14ac:dyDescent="0.2">
      <c r="A45" s="14" t="s">
        <v>27</v>
      </c>
      <c r="B45" s="26"/>
      <c r="C45" s="11"/>
    </row>
    <row r="46" spans="1:3" x14ac:dyDescent="0.2">
      <c r="A46" s="14" t="s">
        <v>28</v>
      </c>
      <c r="B46" s="26"/>
      <c r="C46" s="11"/>
    </row>
    <row r="47" spans="1:3" x14ac:dyDescent="0.2">
      <c r="A47" s="14"/>
      <c r="B47" s="26"/>
      <c r="C47" s="11"/>
    </row>
    <row r="48" spans="1:3" x14ac:dyDescent="0.2">
      <c r="A48" s="14" t="s">
        <v>29</v>
      </c>
      <c r="B48" s="26"/>
      <c r="C48" s="16"/>
    </row>
    <row r="49" spans="1:3" x14ac:dyDescent="0.2">
      <c r="A49" s="14" t="s">
        <v>30</v>
      </c>
      <c r="B49" s="26"/>
      <c r="C49" s="11"/>
    </row>
    <row r="50" spans="1:3" x14ac:dyDescent="0.2">
      <c r="A50" s="14" t="s">
        <v>31</v>
      </c>
      <c r="B50" s="26"/>
      <c r="C50" s="16"/>
    </row>
    <row r="51" spans="1:3" x14ac:dyDescent="0.2">
      <c r="A51" s="14" t="s">
        <v>32</v>
      </c>
      <c r="B51" s="26"/>
      <c r="C51" s="16"/>
    </row>
    <row r="52" spans="1:3" x14ac:dyDescent="0.2">
      <c r="A52" s="14"/>
      <c r="B52" s="26"/>
      <c r="C52" s="11"/>
    </row>
    <row r="53" spans="1:3" ht="34" x14ac:dyDescent="0.2">
      <c r="A53" s="14" t="s">
        <v>33</v>
      </c>
      <c r="B53" s="26">
        <v>1.262</v>
      </c>
      <c r="C53" s="16" t="s">
        <v>74</v>
      </c>
    </row>
    <row r="54" spans="1:3" x14ac:dyDescent="0.2">
      <c r="A54" s="14"/>
      <c r="B54" s="26"/>
      <c r="C54" s="11"/>
    </row>
    <row r="55" spans="1:3" x14ac:dyDescent="0.2">
      <c r="A55" s="14" t="s">
        <v>35</v>
      </c>
      <c r="B55" s="26">
        <f>SUM(B40:B53)</f>
        <v>1.262</v>
      </c>
      <c r="C55" s="11"/>
    </row>
    <row r="56" spans="1:3" x14ac:dyDescent="0.2">
      <c r="A56" s="27"/>
      <c r="B56" s="28"/>
      <c r="C56" s="29"/>
    </row>
    <row r="57" spans="1:3" x14ac:dyDescent="0.2">
      <c r="A57" s="30" t="s">
        <v>13</v>
      </c>
      <c r="B57" s="31">
        <f>B35+B55</f>
        <v>141.262</v>
      </c>
      <c r="C57" s="32"/>
    </row>
    <row r="58" spans="1:3" x14ac:dyDescent="0.2">
      <c r="B58" s="10"/>
      <c r="C58" s="11"/>
    </row>
    <row r="59" spans="1:3" x14ac:dyDescent="0.2">
      <c r="B59" s="3"/>
      <c r="C59" s="10"/>
    </row>
    <row r="60" spans="1:3" x14ac:dyDescent="0.2">
      <c r="A60" s="33" t="s">
        <v>36</v>
      </c>
      <c r="B60" s="34">
        <f>ROUND((B23/B33),1)</f>
        <v>3.9</v>
      </c>
      <c r="C60" s="10"/>
    </row>
    <row r="61" spans="1:3" x14ac:dyDescent="0.2">
      <c r="A61" s="33" t="s">
        <v>37</v>
      </c>
      <c r="B61" s="34">
        <f>ROUND((B23/B35),1)</f>
        <v>10.199999999999999</v>
      </c>
      <c r="C61" s="10"/>
    </row>
    <row r="62" spans="1:3" x14ac:dyDescent="0.2">
      <c r="A62" s="33" t="s">
        <v>38</v>
      </c>
      <c r="B62" s="34">
        <f>ROUND((B23/B57),1)</f>
        <v>10.1</v>
      </c>
      <c r="C62" s="10"/>
    </row>
    <row r="65" spans="1:3" x14ac:dyDescent="0.2">
      <c r="A65" s="7" t="s">
        <v>39</v>
      </c>
      <c r="B65" s="8"/>
      <c r="C65" s="9"/>
    </row>
    <row r="66" spans="1:3" x14ac:dyDescent="0.2">
      <c r="C66" s="10"/>
    </row>
    <row r="67" spans="1:3" x14ac:dyDescent="0.2">
      <c r="A67" s="14" t="s">
        <v>75</v>
      </c>
    </row>
    <row r="68" spans="1:3" x14ac:dyDescent="0.2">
      <c r="A68" s="14" t="s">
        <v>76</v>
      </c>
    </row>
    <row r="69" spans="1:3" x14ac:dyDescent="0.2">
      <c r="A69" t="s">
        <v>77</v>
      </c>
    </row>
    <row r="70" spans="1:3" x14ac:dyDescent="0.2">
      <c r="A70" s="14" t="s">
        <v>78</v>
      </c>
    </row>
    <row r="71" spans="1:3" x14ac:dyDescent="0.2">
      <c r="C71" s="11"/>
    </row>
    <row r="72" spans="1:3" x14ac:dyDescent="0.2">
      <c r="A72" s="35"/>
      <c r="B72" s="35"/>
      <c r="C72" s="9"/>
    </row>
    <row r="73" spans="1:3" x14ac:dyDescent="0.2">
      <c r="C73" s="36"/>
    </row>
    <row r="74" spans="1:3" x14ac:dyDescent="0.2">
      <c r="C74" s="36"/>
    </row>
    <row r="75" spans="1:3" x14ac:dyDescent="0.2">
      <c r="B75" s="3" t="s">
        <v>3</v>
      </c>
    </row>
    <row r="76" spans="1:3" x14ac:dyDescent="0.2">
      <c r="B76" s="3"/>
    </row>
    <row r="77" spans="1:3" x14ac:dyDescent="0.2">
      <c r="B77" s="5" t="s">
        <v>5</v>
      </c>
    </row>
    <row r="78" spans="1:3" x14ac:dyDescent="0.2">
      <c r="B78" s="5"/>
    </row>
    <row r="79" spans="1:3" x14ac:dyDescent="0.2">
      <c r="B79" s="37">
        <v>45187</v>
      </c>
    </row>
    <row r="80" spans="1:3" x14ac:dyDescent="0.2">
      <c r="A80" s="2" t="s">
        <v>15</v>
      </c>
      <c r="B80" s="5"/>
    </row>
    <row r="81" spans="1:9" x14ac:dyDescent="0.2">
      <c r="A81" s="38"/>
      <c r="B81" s="5"/>
    </row>
    <row r="83" spans="1:9" ht="17" x14ac:dyDescent="0.2">
      <c r="A83" s="14" t="s">
        <v>45</v>
      </c>
      <c r="B83" s="15">
        <v>25</v>
      </c>
      <c r="C83" s="16" t="s">
        <v>72</v>
      </c>
    </row>
    <row r="84" spans="1:9" x14ac:dyDescent="0.2">
      <c r="A84" s="14" t="s">
        <v>46</v>
      </c>
      <c r="B84" s="15"/>
      <c r="C84" s="16"/>
    </row>
    <row r="85" spans="1:9" x14ac:dyDescent="0.2">
      <c r="A85" t="s">
        <v>47</v>
      </c>
      <c r="B85" s="28"/>
      <c r="C85" s="16"/>
    </row>
    <row r="86" spans="1:9" x14ac:dyDescent="0.2">
      <c r="A86" s="1" t="s">
        <v>59</v>
      </c>
      <c r="B86" s="39">
        <f>SUM(B83:B85)</f>
        <v>25</v>
      </c>
    </row>
    <row r="89" spans="1:9" x14ac:dyDescent="0.2">
      <c r="A89" s="40" t="s">
        <v>48</v>
      </c>
    </row>
    <row r="93" spans="1:9" x14ac:dyDescent="0.2">
      <c r="E93" s="16"/>
      <c r="F93" s="16"/>
      <c r="G93" s="16"/>
      <c r="H93" s="16"/>
      <c r="I93" s="16"/>
    </row>
  </sheetData>
  <sheetProtection algorithmName="SHA-512" hashValue="b29vTdnNDSg+DSd/XX23qnSE6/TNUd7+JZSkt9OmQXJoR9it2FaYxzzv9+cu9hDX6qjpgP79fnCO3p1xAuKiBg==" saltValue="SE5koja8xyCMNcsX2ycMeQ==" spinCount="100000" sheet="1" objects="1" scenarios="1"/>
  <pageMargins left="0.7" right="0.7" top="0.75" bottom="0.75" header="0.3" footer="0.3"/>
  <pageSetup paperSize="9" scale="52" orientation="portrait" horizontalDpi="0" verticalDpi="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F8E4CC-81F5-3A41-A433-A45EDE587622}">
  <sheetPr>
    <pageSetUpPr fitToPage="1"/>
  </sheetPr>
  <dimension ref="A1:I96"/>
  <sheetViews>
    <sheetView topLeftCell="A45" workbookViewId="0"/>
  </sheetViews>
  <sheetFormatPr baseColWidth="10" defaultColWidth="8.83203125" defaultRowHeight="16" x14ac:dyDescent="0.2"/>
  <cols>
    <col min="1" max="1" width="39.6640625" bestFit="1" customWidth="1"/>
    <col min="2" max="2" width="12.6640625" customWidth="1"/>
    <col min="3" max="3" width="80.6640625" customWidth="1"/>
    <col min="4" max="4" width="20.5" bestFit="1" customWidth="1"/>
    <col min="5" max="9" width="10.83203125" customWidth="1"/>
  </cols>
  <sheetData>
    <row r="1" spans="1:3" x14ac:dyDescent="0.2">
      <c r="A1" s="1" t="s">
        <v>0</v>
      </c>
      <c r="B1" s="1" t="s">
        <v>80</v>
      </c>
      <c r="C1" s="1"/>
    </row>
    <row r="2" spans="1:3" x14ac:dyDescent="0.2">
      <c r="A2" s="2"/>
    </row>
    <row r="3" spans="1:3" x14ac:dyDescent="0.2">
      <c r="A3" s="2" t="s">
        <v>2</v>
      </c>
      <c r="B3" s="3" t="s">
        <v>3</v>
      </c>
      <c r="C3" s="4"/>
    </row>
    <row r="4" spans="1:3" x14ac:dyDescent="0.2">
      <c r="A4" s="2"/>
      <c r="B4" s="3"/>
      <c r="C4" s="4"/>
    </row>
    <row r="5" spans="1:3" x14ac:dyDescent="0.2">
      <c r="A5" s="2" t="s">
        <v>4</v>
      </c>
      <c r="B5" s="5" t="s">
        <v>5</v>
      </c>
    </row>
    <row r="6" spans="1:3" x14ac:dyDescent="0.2">
      <c r="A6" s="2"/>
      <c r="B6" s="6"/>
    </row>
    <row r="7" spans="1:3" x14ac:dyDescent="0.2">
      <c r="A7" s="7" t="s">
        <v>6</v>
      </c>
      <c r="B7" s="8"/>
      <c r="C7" s="9"/>
    </row>
    <row r="8" spans="1:3" x14ac:dyDescent="0.2">
      <c r="A8" s="2" t="s">
        <v>7</v>
      </c>
      <c r="B8" s="10"/>
      <c r="C8" s="11"/>
    </row>
    <row r="9" spans="1:3" x14ac:dyDescent="0.2">
      <c r="A9" s="12">
        <v>45190</v>
      </c>
      <c r="B9" s="10"/>
      <c r="C9" s="11"/>
    </row>
    <row r="10" spans="1:3" x14ac:dyDescent="0.2">
      <c r="A10" s="13"/>
      <c r="B10" s="10"/>
      <c r="C10" s="11"/>
    </row>
    <row r="11" spans="1:3" x14ac:dyDescent="0.2">
      <c r="A11" s="13"/>
      <c r="B11" s="10"/>
      <c r="C11" s="11"/>
    </row>
    <row r="12" spans="1:3" ht="34" x14ac:dyDescent="0.2">
      <c r="A12" s="14" t="s">
        <v>53</v>
      </c>
      <c r="B12" s="15">
        <f>(27056463*17.22)/1000</f>
        <v>465912.29285999993</v>
      </c>
      <c r="C12" s="16" t="s">
        <v>81</v>
      </c>
    </row>
    <row r="13" spans="1:3" x14ac:dyDescent="0.2">
      <c r="A13" s="14"/>
      <c r="B13" s="15"/>
      <c r="C13" s="16"/>
    </row>
    <row r="14" spans="1:3" ht="34" x14ac:dyDescent="0.2">
      <c r="A14" s="14" t="s">
        <v>53</v>
      </c>
      <c r="B14" s="43">
        <f>(17481868*16.36)/1000</f>
        <v>286003.36048000003</v>
      </c>
      <c r="C14" s="16" t="s">
        <v>82</v>
      </c>
    </row>
    <row r="15" spans="1:3" x14ac:dyDescent="0.2">
      <c r="A15" s="14"/>
      <c r="B15" s="15"/>
      <c r="C15" s="16"/>
    </row>
    <row r="16" spans="1:3" x14ac:dyDescent="0.2">
      <c r="A16" s="1" t="s">
        <v>58</v>
      </c>
      <c r="B16" s="15">
        <f>SUM(B12:B14)</f>
        <v>751915.65333999996</v>
      </c>
      <c r="C16" s="16"/>
    </row>
    <row r="17" spans="1:3" x14ac:dyDescent="0.2">
      <c r="A17" s="14"/>
      <c r="B17" s="15"/>
      <c r="C17" s="16"/>
    </row>
    <row r="18" spans="1:3" x14ac:dyDescent="0.2">
      <c r="A18" s="14"/>
      <c r="B18" s="15"/>
      <c r="C18" s="16"/>
    </row>
    <row r="19" spans="1:3" x14ac:dyDescent="0.2">
      <c r="A19" s="17" t="s">
        <v>9</v>
      </c>
      <c r="B19" s="15"/>
      <c r="C19" s="16"/>
    </row>
    <row r="20" spans="1:3" x14ac:dyDescent="0.2">
      <c r="A20" s="14"/>
      <c r="B20" s="15"/>
      <c r="C20" s="16"/>
    </row>
    <row r="21" spans="1:3" ht="34" x14ac:dyDescent="0.2">
      <c r="A21" s="14" t="s">
        <v>83</v>
      </c>
      <c r="B21" s="15">
        <f>-B89</f>
        <v>-132800</v>
      </c>
      <c r="C21" s="16" t="s">
        <v>84</v>
      </c>
    </row>
    <row r="22" spans="1:3" x14ac:dyDescent="0.2">
      <c r="A22" s="14"/>
      <c r="B22" s="15"/>
      <c r="C22" s="16"/>
    </row>
    <row r="23" spans="1:3" x14ac:dyDescent="0.2">
      <c r="A23" s="4"/>
      <c r="B23" s="10"/>
    </row>
    <row r="24" spans="1:3" x14ac:dyDescent="0.2">
      <c r="A24" s="18" t="s">
        <v>12</v>
      </c>
      <c r="B24" s="19">
        <f>B16-B89</f>
        <v>619115.65333999996</v>
      </c>
      <c r="C24" s="20"/>
    </row>
    <row r="25" spans="1:3" x14ac:dyDescent="0.2">
      <c r="A25" s="2"/>
    </row>
    <row r="26" spans="1:3" x14ac:dyDescent="0.2">
      <c r="A26" s="2"/>
    </row>
    <row r="27" spans="1:3" x14ac:dyDescent="0.2">
      <c r="A27" s="7" t="s">
        <v>13</v>
      </c>
      <c r="B27" s="7"/>
      <c r="C27" s="21"/>
    </row>
    <row r="28" spans="1:3" x14ac:dyDescent="0.2">
      <c r="A28" s="2" t="s">
        <v>14</v>
      </c>
      <c r="B28" s="3"/>
      <c r="C28" s="22"/>
    </row>
    <row r="29" spans="1:3" x14ac:dyDescent="0.2">
      <c r="A29" s="12">
        <v>44651</v>
      </c>
      <c r="B29" s="23"/>
      <c r="C29" s="23"/>
    </row>
    <row r="30" spans="1:3" x14ac:dyDescent="0.2">
      <c r="A30" s="13"/>
      <c r="B30" s="24"/>
      <c r="C30" s="23"/>
    </row>
    <row r="31" spans="1:3" x14ac:dyDescent="0.2">
      <c r="A31" s="2" t="s">
        <v>15</v>
      </c>
      <c r="B31" s="23"/>
      <c r="C31" s="23"/>
    </row>
    <row r="32" spans="1:3" x14ac:dyDescent="0.2">
      <c r="A32" s="25"/>
      <c r="B32" s="23"/>
      <c r="C32" s="25"/>
    </row>
    <row r="33" spans="1:3" x14ac:dyDescent="0.2">
      <c r="A33" s="13"/>
      <c r="B33" s="23"/>
      <c r="C33" s="23"/>
    </row>
    <row r="34" spans="1:3" ht="34" x14ac:dyDescent="0.2">
      <c r="A34" s="14" t="s">
        <v>16</v>
      </c>
      <c r="B34" s="26">
        <v>335409</v>
      </c>
      <c r="C34" s="16" t="s">
        <v>85</v>
      </c>
    </row>
    <row r="35" spans="1:3" x14ac:dyDescent="0.2">
      <c r="A35" s="14" t="s">
        <v>18</v>
      </c>
      <c r="B35" s="26"/>
      <c r="C35" s="16"/>
    </row>
    <row r="36" spans="1:3" ht="34" x14ac:dyDescent="0.2">
      <c r="A36" s="1" t="s">
        <v>19</v>
      </c>
      <c r="B36" s="26">
        <v>85358</v>
      </c>
      <c r="C36" s="16" t="s">
        <v>85</v>
      </c>
    </row>
    <row r="37" spans="1:3" x14ac:dyDescent="0.2">
      <c r="A37" s="14"/>
      <c r="B37" s="26"/>
      <c r="C37" s="11"/>
    </row>
    <row r="38" spans="1:3" x14ac:dyDescent="0.2">
      <c r="A38" s="1" t="s">
        <v>22</v>
      </c>
      <c r="B38" s="26"/>
      <c r="C38" s="11"/>
    </row>
    <row r="39" spans="1:3" x14ac:dyDescent="0.2">
      <c r="A39" s="14"/>
      <c r="B39" s="26"/>
      <c r="C39" s="11"/>
    </row>
    <row r="40" spans="1:3" x14ac:dyDescent="0.2">
      <c r="A40" s="14" t="s">
        <v>23</v>
      </c>
      <c r="B40" s="26"/>
      <c r="C40" s="16"/>
    </row>
    <row r="41" spans="1:3" ht="34" x14ac:dyDescent="0.2">
      <c r="A41" s="14" t="s">
        <v>24</v>
      </c>
      <c r="B41" s="26">
        <v>126</v>
      </c>
      <c r="C41" s="16" t="s">
        <v>85</v>
      </c>
    </row>
    <row r="42" spans="1:3" x14ac:dyDescent="0.2">
      <c r="A42" s="14"/>
      <c r="B42" s="26"/>
      <c r="C42" s="11"/>
    </row>
    <row r="43" spans="1:3" x14ac:dyDescent="0.2">
      <c r="A43" s="14" t="s">
        <v>25</v>
      </c>
      <c r="B43" s="26"/>
      <c r="C43" s="11"/>
    </row>
    <row r="44" spans="1:3" ht="34" x14ac:dyDescent="0.2">
      <c r="A44" s="14" t="s">
        <v>94</v>
      </c>
      <c r="B44" s="26">
        <v>4650</v>
      </c>
      <c r="C44" s="16" t="s">
        <v>95</v>
      </c>
    </row>
    <row r="45" spans="1:3" ht="34" x14ac:dyDescent="0.2">
      <c r="A45" s="14" t="s">
        <v>27</v>
      </c>
      <c r="B45" s="26">
        <v>2241</v>
      </c>
      <c r="C45" s="16" t="s">
        <v>85</v>
      </c>
    </row>
    <row r="46" spans="1:3" x14ac:dyDescent="0.2">
      <c r="A46" s="14" t="s">
        <v>28</v>
      </c>
      <c r="B46" s="26"/>
      <c r="C46" s="11"/>
    </row>
    <row r="47" spans="1:3" x14ac:dyDescent="0.2">
      <c r="A47" s="14"/>
      <c r="B47" s="26"/>
      <c r="C47" s="11"/>
    </row>
    <row r="48" spans="1:3" x14ac:dyDescent="0.2">
      <c r="A48" s="14" t="s">
        <v>29</v>
      </c>
      <c r="B48" s="26"/>
      <c r="C48" s="16"/>
    </row>
    <row r="49" spans="1:3" x14ac:dyDescent="0.2">
      <c r="A49" s="14" t="s">
        <v>30</v>
      </c>
      <c r="B49" s="26"/>
      <c r="C49" s="11"/>
    </row>
    <row r="50" spans="1:3" x14ac:dyDescent="0.2">
      <c r="A50" s="14" t="s">
        <v>31</v>
      </c>
      <c r="B50" s="26"/>
      <c r="C50" s="16"/>
    </row>
    <row r="51" spans="1:3" ht="34" x14ac:dyDescent="0.2">
      <c r="A51" s="14" t="s">
        <v>32</v>
      </c>
      <c r="B51" s="26">
        <v>5343</v>
      </c>
      <c r="C51" s="16" t="s">
        <v>85</v>
      </c>
    </row>
    <row r="52" spans="1:3" x14ac:dyDescent="0.2">
      <c r="A52" s="14"/>
      <c r="B52" s="26"/>
      <c r="C52" s="11"/>
    </row>
    <row r="53" spans="1:3" ht="34" x14ac:dyDescent="0.2">
      <c r="A53" s="14" t="s">
        <v>33</v>
      </c>
      <c r="B53" s="26">
        <v>8009</v>
      </c>
      <c r="C53" s="16" t="s">
        <v>85</v>
      </c>
    </row>
    <row r="54" spans="1:3" x14ac:dyDescent="0.2">
      <c r="A54" s="14"/>
      <c r="B54" s="26"/>
      <c r="C54" s="11"/>
    </row>
    <row r="55" spans="1:3" x14ac:dyDescent="0.2">
      <c r="A55" s="14" t="s">
        <v>35</v>
      </c>
      <c r="B55" s="26">
        <f>SUM(B40:B53)</f>
        <v>20369</v>
      </c>
      <c r="C55" s="11"/>
    </row>
    <row r="56" spans="1:3" x14ac:dyDescent="0.2">
      <c r="A56" s="27"/>
      <c r="B56" s="28"/>
      <c r="C56" s="29"/>
    </row>
    <row r="57" spans="1:3" x14ac:dyDescent="0.2">
      <c r="A57" s="30" t="s">
        <v>13</v>
      </c>
      <c r="B57" s="31">
        <f>B36+B55</f>
        <v>105727</v>
      </c>
      <c r="C57" s="32"/>
    </row>
    <row r="58" spans="1:3" x14ac:dyDescent="0.2">
      <c r="B58" s="10"/>
      <c r="C58" s="11"/>
    </row>
    <row r="59" spans="1:3" x14ac:dyDescent="0.2">
      <c r="B59" s="3"/>
      <c r="C59" s="10"/>
    </row>
    <row r="60" spans="1:3" x14ac:dyDescent="0.2">
      <c r="A60" s="33" t="s">
        <v>36</v>
      </c>
      <c r="B60" s="34">
        <f>ROUND((B24/B34),1)</f>
        <v>1.8</v>
      </c>
      <c r="C60" s="10"/>
    </row>
    <row r="61" spans="1:3" x14ac:dyDescent="0.2">
      <c r="A61" s="33" t="s">
        <v>37</v>
      </c>
      <c r="B61" s="34">
        <f>ROUND((B24/B36),1)</f>
        <v>7.3</v>
      </c>
      <c r="C61" s="10"/>
    </row>
    <row r="62" spans="1:3" x14ac:dyDescent="0.2">
      <c r="A62" s="33" t="s">
        <v>38</v>
      </c>
      <c r="B62" s="34">
        <f>ROUND((B24/B57),1)</f>
        <v>5.9</v>
      </c>
      <c r="C62" s="10"/>
    </row>
    <row r="65" spans="1:3" x14ac:dyDescent="0.2">
      <c r="A65" s="7" t="s">
        <v>39</v>
      </c>
      <c r="B65" s="8"/>
      <c r="C65" s="9"/>
    </row>
    <row r="66" spans="1:3" x14ac:dyDescent="0.2">
      <c r="C66" s="10"/>
    </row>
    <row r="67" spans="1:3" x14ac:dyDescent="0.2">
      <c r="A67" s="14" t="s">
        <v>86</v>
      </c>
    </row>
    <row r="68" spans="1:3" x14ac:dyDescent="0.2">
      <c r="A68" s="14" t="s">
        <v>87</v>
      </c>
    </row>
    <row r="69" spans="1:3" x14ac:dyDescent="0.2">
      <c r="A69" s="14" t="s">
        <v>88</v>
      </c>
    </row>
    <row r="70" spans="1:3" x14ac:dyDescent="0.2">
      <c r="A70" t="s">
        <v>89</v>
      </c>
    </row>
    <row r="71" spans="1:3" x14ac:dyDescent="0.2">
      <c r="A71" s="14" t="s">
        <v>96</v>
      </c>
    </row>
    <row r="72" spans="1:3" x14ac:dyDescent="0.2">
      <c r="A72" s="14" t="s">
        <v>90</v>
      </c>
    </row>
    <row r="73" spans="1:3" x14ac:dyDescent="0.2">
      <c r="A73" s="14" t="s">
        <v>91</v>
      </c>
      <c r="C73" s="11"/>
    </row>
    <row r="74" spans="1:3" x14ac:dyDescent="0.2">
      <c r="A74" s="14"/>
      <c r="C74" s="11"/>
    </row>
    <row r="75" spans="1:3" x14ac:dyDescent="0.2">
      <c r="A75" s="35"/>
      <c r="B75" s="35"/>
      <c r="C75" s="9"/>
    </row>
    <row r="76" spans="1:3" x14ac:dyDescent="0.2">
      <c r="C76" s="36"/>
    </row>
    <row r="77" spans="1:3" x14ac:dyDescent="0.2">
      <c r="C77" s="36"/>
    </row>
    <row r="78" spans="1:3" x14ac:dyDescent="0.2">
      <c r="B78" s="3" t="s">
        <v>3</v>
      </c>
    </row>
    <row r="79" spans="1:3" x14ac:dyDescent="0.2">
      <c r="B79" s="3"/>
    </row>
    <row r="80" spans="1:3" x14ac:dyDescent="0.2">
      <c r="B80" s="5" t="s">
        <v>5</v>
      </c>
    </row>
    <row r="81" spans="1:9" x14ac:dyDescent="0.2">
      <c r="B81" s="5"/>
    </row>
    <row r="82" spans="1:9" x14ac:dyDescent="0.2">
      <c r="B82" s="37">
        <v>45190</v>
      </c>
    </row>
    <row r="83" spans="1:9" x14ac:dyDescent="0.2">
      <c r="A83" s="2" t="s">
        <v>15</v>
      </c>
      <c r="B83" s="5"/>
    </row>
    <row r="84" spans="1:9" x14ac:dyDescent="0.2">
      <c r="A84" s="38"/>
      <c r="B84" s="5"/>
    </row>
    <row r="86" spans="1:9" ht="17" x14ac:dyDescent="0.2">
      <c r="A86" s="14" t="s">
        <v>92</v>
      </c>
      <c r="B86" s="15">
        <v>172600</v>
      </c>
      <c r="C86" s="16" t="s">
        <v>93</v>
      </c>
    </row>
    <row r="87" spans="1:9" x14ac:dyDescent="0.2">
      <c r="A87" s="14" t="s">
        <v>46</v>
      </c>
      <c r="B87" s="15"/>
      <c r="C87" s="16"/>
    </row>
    <row r="88" spans="1:9" ht="17" x14ac:dyDescent="0.2">
      <c r="A88" t="s">
        <v>47</v>
      </c>
      <c r="B88" s="28">
        <v>-39800</v>
      </c>
      <c r="C88" s="16" t="s">
        <v>93</v>
      </c>
    </row>
    <row r="89" spans="1:9" x14ac:dyDescent="0.2">
      <c r="A89" s="2" t="s">
        <v>83</v>
      </c>
      <c r="B89" s="39">
        <f>SUM(B86:B88)</f>
        <v>132800</v>
      </c>
    </row>
    <row r="92" spans="1:9" x14ac:dyDescent="0.2">
      <c r="A92" s="40" t="s">
        <v>48</v>
      </c>
    </row>
    <row r="96" spans="1:9" x14ac:dyDescent="0.2">
      <c r="E96" s="16"/>
      <c r="F96" s="16"/>
      <c r="G96" s="16"/>
      <c r="H96" s="16"/>
      <c r="I96" s="16"/>
    </row>
  </sheetData>
  <sheetProtection algorithmName="SHA-512" hashValue="7UdQoIZerdlaLbyjpMYOZ7pPXehxfD68fnd5h8wsjOUqM9sRh+sXyrF5GVaAkNiUJVzb7xFkrbQPrIpk2a0Jyw==" saltValue="kmzLhMVU9xVa2MyIYsh9Iw==" spinCount="100000" sheet="1" objects="1" scenarios="1"/>
  <pageMargins left="0.7" right="0.7" top="0.75" bottom="0.75" header="0.3" footer="0.3"/>
  <pageSetup paperSize="9" scale="47" orientation="portrait" horizontalDpi="0" verticalDpi="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C1A345-72F2-DC43-BDE9-A1F3D7608CB2}">
  <sheetPr>
    <pageSetUpPr fitToPage="1"/>
  </sheetPr>
  <dimension ref="A1:J99"/>
  <sheetViews>
    <sheetView workbookViewId="0"/>
  </sheetViews>
  <sheetFormatPr baseColWidth="10" defaultColWidth="8.83203125" defaultRowHeight="16" x14ac:dyDescent="0.2"/>
  <cols>
    <col min="1" max="1" width="39.6640625" bestFit="1" customWidth="1"/>
    <col min="2" max="3" width="12.6640625" customWidth="1"/>
    <col min="4" max="4" width="80.6640625" customWidth="1"/>
    <col min="5" max="5" width="20.5" bestFit="1" customWidth="1"/>
    <col min="6" max="10" width="10.83203125" customWidth="1"/>
  </cols>
  <sheetData>
    <row r="1" spans="1:4" x14ac:dyDescent="0.2">
      <c r="A1" s="1" t="s">
        <v>0</v>
      </c>
      <c r="B1" s="1" t="s">
        <v>97</v>
      </c>
      <c r="C1" s="1"/>
      <c r="D1" s="1"/>
    </row>
    <row r="2" spans="1:4" x14ac:dyDescent="0.2">
      <c r="A2" s="2"/>
    </row>
    <row r="3" spans="1:4" x14ac:dyDescent="0.2">
      <c r="A3" s="2" t="s">
        <v>2</v>
      </c>
      <c r="B3" s="3" t="s">
        <v>3</v>
      </c>
      <c r="C3" s="3" t="s">
        <v>3</v>
      </c>
      <c r="D3" s="4"/>
    </row>
    <row r="4" spans="1:4" x14ac:dyDescent="0.2">
      <c r="A4" s="2"/>
      <c r="B4" s="3"/>
      <c r="C4" s="3"/>
      <c r="D4" s="4"/>
    </row>
    <row r="5" spans="1:4" x14ac:dyDescent="0.2">
      <c r="A5" s="2" t="s">
        <v>4</v>
      </c>
      <c r="B5" s="5" t="s">
        <v>5</v>
      </c>
      <c r="C5" s="5" t="s">
        <v>5</v>
      </c>
    </row>
    <row r="6" spans="1:4" x14ac:dyDescent="0.2">
      <c r="A6" s="2"/>
      <c r="B6" s="6"/>
      <c r="C6" s="6"/>
    </row>
    <row r="7" spans="1:4" x14ac:dyDescent="0.2">
      <c r="A7" s="7" t="s">
        <v>6</v>
      </c>
      <c r="B7" s="8"/>
      <c r="C7" s="8"/>
      <c r="D7" s="9"/>
    </row>
    <row r="8" spans="1:4" x14ac:dyDescent="0.2">
      <c r="A8" s="2" t="s">
        <v>7</v>
      </c>
      <c r="B8" s="10"/>
      <c r="C8" s="10"/>
      <c r="D8" s="11"/>
    </row>
    <row r="9" spans="1:4" x14ac:dyDescent="0.2">
      <c r="A9" s="12">
        <v>45201</v>
      </c>
      <c r="B9" s="10"/>
      <c r="C9" s="10"/>
      <c r="D9" s="11"/>
    </row>
    <row r="10" spans="1:4" x14ac:dyDescent="0.2">
      <c r="A10" s="13"/>
      <c r="B10" s="10"/>
      <c r="C10" s="10"/>
      <c r="D10" s="11"/>
    </row>
    <row r="11" spans="1:4" x14ac:dyDescent="0.2">
      <c r="A11" s="13"/>
      <c r="B11" s="10"/>
      <c r="C11" s="10"/>
      <c r="D11" s="11"/>
    </row>
    <row r="12" spans="1:4" ht="17" x14ac:dyDescent="0.2">
      <c r="A12" s="14" t="s">
        <v>51</v>
      </c>
      <c r="B12" s="15">
        <v>2460</v>
      </c>
      <c r="C12" s="15"/>
      <c r="D12" s="16" t="s">
        <v>98</v>
      </c>
    </row>
    <row r="13" spans="1:4" x14ac:dyDescent="0.2">
      <c r="A13" s="14"/>
      <c r="B13" s="15"/>
      <c r="C13" s="15"/>
      <c r="D13" s="16"/>
    </row>
    <row r="14" spans="1:4" ht="34" x14ac:dyDescent="0.2">
      <c r="A14" s="14" t="s">
        <v>53</v>
      </c>
      <c r="B14" s="42">
        <f>(1464129*0.38)/1000</f>
        <v>556.36901999999998</v>
      </c>
      <c r="C14" s="15"/>
      <c r="D14" s="16" t="s">
        <v>99</v>
      </c>
    </row>
    <row r="15" spans="1:4" x14ac:dyDescent="0.2">
      <c r="A15" s="14"/>
      <c r="B15" s="42"/>
      <c r="C15" s="15"/>
      <c r="D15" s="16"/>
    </row>
    <row r="16" spans="1:4" ht="34" x14ac:dyDescent="0.2">
      <c r="A16" s="14" t="s">
        <v>100</v>
      </c>
      <c r="B16" s="43">
        <f>(1464129*0.38)/1000</f>
        <v>556.36901999999998</v>
      </c>
      <c r="C16" s="15"/>
      <c r="D16" s="16" t="s">
        <v>99</v>
      </c>
    </row>
    <row r="17" spans="1:4" x14ac:dyDescent="0.2">
      <c r="A17" s="14"/>
      <c r="B17" s="15"/>
      <c r="C17" s="15"/>
      <c r="D17" s="16"/>
    </row>
    <row r="18" spans="1:4" x14ac:dyDescent="0.2">
      <c r="A18" s="1" t="s">
        <v>58</v>
      </c>
      <c r="B18" s="15">
        <f>SUM(B12:B16)</f>
        <v>3572.7380400000002</v>
      </c>
      <c r="C18" s="15"/>
      <c r="D18" s="16"/>
    </row>
    <row r="19" spans="1:4" x14ac:dyDescent="0.2">
      <c r="A19" s="14"/>
      <c r="B19" s="15"/>
      <c r="C19" s="15"/>
      <c r="D19" s="16"/>
    </row>
    <row r="20" spans="1:4" x14ac:dyDescent="0.2">
      <c r="A20" s="17" t="s">
        <v>9</v>
      </c>
      <c r="B20" s="15"/>
      <c r="C20" s="15"/>
      <c r="D20" s="16"/>
    </row>
    <row r="21" spans="1:4" x14ac:dyDescent="0.2">
      <c r="A21" s="14"/>
      <c r="B21" s="15"/>
      <c r="C21" s="15"/>
      <c r="D21" s="16"/>
    </row>
    <row r="22" spans="1:4" ht="34" x14ac:dyDescent="0.2">
      <c r="A22" s="14" t="s">
        <v>59</v>
      </c>
      <c r="B22" s="15">
        <f>-B92</f>
        <v>-640</v>
      </c>
      <c r="C22" s="15"/>
      <c r="D22" s="16" t="s">
        <v>101</v>
      </c>
    </row>
    <row r="23" spans="1:4" x14ac:dyDescent="0.2">
      <c r="A23" s="14"/>
      <c r="B23" s="15"/>
      <c r="C23" s="15"/>
      <c r="D23" s="16"/>
    </row>
    <row r="24" spans="1:4" x14ac:dyDescent="0.2">
      <c r="A24" s="4"/>
      <c r="B24" s="10"/>
      <c r="C24" s="10"/>
    </row>
    <row r="25" spans="1:4" x14ac:dyDescent="0.2">
      <c r="A25" s="18" t="s">
        <v>12</v>
      </c>
      <c r="B25" s="19">
        <f>B18-B92</f>
        <v>2932.7380400000002</v>
      </c>
      <c r="C25" s="19"/>
      <c r="D25" s="20"/>
    </row>
    <row r="26" spans="1:4" x14ac:dyDescent="0.2">
      <c r="A26" s="2"/>
    </row>
    <row r="27" spans="1:4" x14ac:dyDescent="0.2">
      <c r="A27" s="2"/>
    </row>
    <row r="28" spans="1:4" x14ac:dyDescent="0.2">
      <c r="A28" s="7" t="s">
        <v>13</v>
      </c>
      <c r="B28" s="7"/>
      <c r="C28" s="7"/>
      <c r="D28" s="21"/>
    </row>
    <row r="29" spans="1:4" ht="17" thickBot="1" x14ac:dyDescent="0.25">
      <c r="B29" s="3"/>
      <c r="C29" s="3"/>
      <c r="D29" s="22"/>
    </row>
    <row r="30" spans="1:4" x14ac:dyDescent="0.2">
      <c r="A30" s="2" t="s">
        <v>14</v>
      </c>
      <c r="B30" s="59">
        <v>45016</v>
      </c>
      <c r="C30" s="58">
        <v>44651</v>
      </c>
      <c r="D30" s="23"/>
    </row>
    <row r="31" spans="1:4" x14ac:dyDescent="0.2">
      <c r="A31" s="13"/>
      <c r="B31" s="46"/>
      <c r="C31" s="24"/>
      <c r="D31" s="23"/>
    </row>
    <row r="32" spans="1:4" x14ac:dyDescent="0.2">
      <c r="A32" s="2" t="s">
        <v>15</v>
      </c>
      <c r="B32" s="47"/>
      <c r="C32" s="23"/>
      <c r="D32" s="23"/>
    </row>
    <row r="33" spans="1:4" x14ac:dyDescent="0.2">
      <c r="A33" s="25"/>
      <c r="B33" s="47"/>
      <c r="C33" s="23"/>
      <c r="D33" s="25"/>
    </row>
    <row r="34" spans="1:4" x14ac:dyDescent="0.2">
      <c r="A34" s="13"/>
      <c r="B34" s="47"/>
      <c r="C34" s="23"/>
      <c r="D34" s="23"/>
    </row>
    <row r="35" spans="1:4" ht="34" x14ac:dyDescent="0.2">
      <c r="A35" s="14" t="s">
        <v>16</v>
      </c>
      <c r="B35" s="48">
        <v>1536</v>
      </c>
      <c r="C35" s="26">
        <v>1800</v>
      </c>
      <c r="D35" s="16" t="s">
        <v>102</v>
      </c>
    </row>
    <row r="36" spans="1:4" x14ac:dyDescent="0.2">
      <c r="A36" s="14" t="s">
        <v>18</v>
      </c>
      <c r="B36" s="48"/>
      <c r="C36" s="26"/>
      <c r="D36" s="16"/>
    </row>
    <row r="37" spans="1:4" x14ac:dyDescent="0.2">
      <c r="A37" s="1" t="s">
        <v>19</v>
      </c>
      <c r="B37" s="48">
        <f>B38+B59</f>
        <v>-439</v>
      </c>
      <c r="C37" s="26">
        <f>C38+C59</f>
        <v>78</v>
      </c>
      <c r="D37" s="16"/>
    </row>
    <row r="38" spans="1:4" ht="34" x14ac:dyDescent="0.2">
      <c r="A38" s="1" t="s">
        <v>21</v>
      </c>
      <c r="B38" s="48">
        <v>-442</v>
      </c>
      <c r="C38" s="26">
        <v>75</v>
      </c>
      <c r="D38" s="16" t="s">
        <v>102</v>
      </c>
    </row>
    <row r="39" spans="1:4" x14ac:dyDescent="0.2">
      <c r="A39" s="14"/>
      <c r="B39" s="48"/>
      <c r="C39" s="26"/>
      <c r="D39" s="11"/>
    </row>
    <row r="40" spans="1:4" x14ac:dyDescent="0.2">
      <c r="A40" s="1" t="s">
        <v>22</v>
      </c>
      <c r="B40" s="48"/>
      <c r="C40" s="26"/>
      <c r="D40" s="11"/>
    </row>
    <row r="41" spans="1:4" x14ac:dyDescent="0.2">
      <c r="A41" s="14"/>
      <c r="B41" s="48"/>
      <c r="C41" s="26"/>
      <c r="D41" s="11"/>
    </row>
    <row r="42" spans="1:4" x14ac:dyDescent="0.2">
      <c r="A42" s="14" t="s">
        <v>23</v>
      </c>
      <c r="B42" s="48"/>
      <c r="C42" s="26"/>
      <c r="D42" s="16"/>
    </row>
    <row r="43" spans="1:4" x14ac:dyDescent="0.2">
      <c r="A43" s="14" t="s">
        <v>24</v>
      </c>
      <c r="B43" s="48"/>
      <c r="C43" s="26"/>
      <c r="D43" s="11"/>
    </row>
    <row r="44" spans="1:4" x14ac:dyDescent="0.2">
      <c r="A44" s="14"/>
      <c r="B44" s="48"/>
      <c r="C44" s="26"/>
      <c r="D44" s="11"/>
    </row>
    <row r="45" spans="1:4" x14ac:dyDescent="0.2">
      <c r="A45" s="14" t="s">
        <v>25</v>
      </c>
      <c r="B45" s="48"/>
      <c r="C45" s="26"/>
      <c r="D45" s="11"/>
    </row>
    <row r="46" spans="1:4" x14ac:dyDescent="0.2">
      <c r="A46" s="14" t="s">
        <v>26</v>
      </c>
      <c r="B46" s="48"/>
      <c r="C46" s="26"/>
      <c r="D46" s="16"/>
    </row>
    <row r="47" spans="1:4" x14ac:dyDescent="0.2">
      <c r="A47" s="14" t="s">
        <v>27</v>
      </c>
      <c r="B47" s="48"/>
      <c r="C47" s="26"/>
      <c r="D47" s="11"/>
    </row>
    <row r="48" spans="1:4" x14ac:dyDescent="0.2">
      <c r="A48" s="14" t="s">
        <v>28</v>
      </c>
      <c r="B48" s="48"/>
      <c r="C48" s="26"/>
      <c r="D48" s="11"/>
    </row>
    <row r="49" spans="1:4" x14ac:dyDescent="0.2">
      <c r="A49" s="14"/>
      <c r="B49" s="48"/>
      <c r="C49" s="26"/>
      <c r="D49" s="11"/>
    </row>
    <row r="50" spans="1:4" x14ac:dyDescent="0.2">
      <c r="A50" s="14" t="s">
        <v>29</v>
      </c>
      <c r="B50" s="48"/>
      <c r="C50" s="26"/>
      <c r="D50" s="16"/>
    </row>
    <row r="51" spans="1:4" x14ac:dyDescent="0.2">
      <c r="A51" s="14" t="s">
        <v>30</v>
      </c>
      <c r="B51" s="48"/>
      <c r="C51" s="26"/>
      <c r="D51" s="11"/>
    </row>
    <row r="52" spans="1:4" x14ac:dyDescent="0.2">
      <c r="A52" s="14" t="s">
        <v>31</v>
      </c>
      <c r="B52" s="48"/>
      <c r="C52" s="26"/>
      <c r="D52" s="16"/>
    </row>
    <row r="53" spans="1:4" x14ac:dyDescent="0.2">
      <c r="A53" s="14" t="s">
        <v>32</v>
      </c>
      <c r="B53" s="48"/>
      <c r="C53" s="26"/>
      <c r="D53" s="16"/>
    </row>
    <row r="54" spans="1:4" x14ac:dyDescent="0.2">
      <c r="A54" s="14"/>
      <c r="B54" s="48"/>
      <c r="C54" s="26"/>
      <c r="D54" s="11"/>
    </row>
    <row r="55" spans="1:4" ht="34" x14ac:dyDescent="0.2">
      <c r="A55" s="14" t="s">
        <v>33</v>
      </c>
      <c r="B55" s="48">
        <v>18</v>
      </c>
      <c r="C55" s="26">
        <v>15</v>
      </c>
      <c r="D55" s="16" t="s">
        <v>102</v>
      </c>
    </row>
    <row r="56" spans="1:4" x14ac:dyDescent="0.2">
      <c r="A56" s="14"/>
      <c r="B56" s="48"/>
      <c r="C56" s="26"/>
      <c r="D56" s="16"/>
    </row>
    <row r="57" spans="1:4" ht="34" x14ac:dyDescent="0.2">
      <c r="A57" s="14" t="s">
        <v>103</v>
      </c>
      <c r="B57" s="48">
        <v>48</v>
      </c>
      <c r="C57" s="26"/>
      <c r="D57" s="16" t="s">
        <v>102</v>
      </c>
    </row>
    <row r="58" spans="1:4" x14ac:dyDescent="0.2">
      <c r="A58" s="14"/>
      <c r="B58" s="48"/>
      <c r="C58" s="26"/>
      <c r="D58" s="16"/>
    </row>
    <row r="59" spans="1:4" ht="34" x14ac:dyDescent="0.2">
      <c r="A59" s="14" t="s">
        <v>104</v>
      </c>
      <c r="B59" s="48">
        <v>3</v>
      </c>
      <c r="C59" s="26">
        <v>3</v>
      </c>
      <c r="D59" s="16" t="s">
        <v>102</v>
      </c>
    </row>
    <row r="60" spans="1:4" x14ac:dyDescent="0.2">
      <c r="A60" s="14"/>
      <c r="B60" s="48"/>
      <c r="C60" s="26"/>
      <c r="D60" s="11"/>
    </row>
    <row r="61" spans="1:4" x14ac:dyDescent="0.2">
      <c r="A61" s="14" t="s">
        <v>35</v>
      </c>
      <c r="B61" s="48">
        <f>SUM(B42:B59)</f>
        <v>69</v>
      </c>
      <c r="C61" s="26">
        <f>SUM(C42:C59)</f>
        <v>18</v>
      </c>
      <c r="D61" s="11"/>
    </row>
    <row r="62" spans="1:4" x14ac:dyDescent="0.2">
      <c r="A62" s="27"/>
      <c r="B62" s="50"/>
      <c r="C62" s="28"/>
      <c r="D62" s="29"/>
    </row>
    <row r="63" spans="1:4" x14ac:dyDescent="0.2">
      <c r="A63" s="30" t="s">
        <v>13</v>
      </c>
      <c r="B63" s="51">
        <f>B38+B61</f>
        <v>-373</v>
      </c>
      <c r="C63" s="31">
        <f>C38+C61</f>
        <v>93</v>
      </c>
      <c r="D63" s="32"/>
    </row>
    <row r="64" spans="1:4" x14ac:dyDescent="0.2">
      <c r="B64" s="52"/>
      <c r="C64" s="10"/>
      <c r="D64" s="11"/>
    </row>
    <row r="65" spans="1:4" x14ac:dyDescent="0.2">
      <c r="B65" s="53"/>
      <c r="C65" s="3"/>
      <c r="D65" s="10"/>
    </row>
    <row r="66" spans="1:4" x14ac:dyDescent="0.2">
      <c r="A66" s="33" t="s">
        <v>36</v>
      </c>
      <c r="B66" s="54">
        <f>ROUND((B25/B35),1)</f>
        <v>1.9</v>
      </c>
      <c r="C66" s="55">
        <f>ROUND((B25/C35),1)</f>
        <v>1.6</v>
      </c>
      <c r="D66" s="10"/>
    </row>
    <row r="67" spans="1:4" x14ac:dyDescent="0.2">
      <c r="A67" s="33" t="s">
        <v>37</v>
      </c>
      <c r="B67" s="60" t="s">
        <v>110</v>
      </c>
      <c r="C67" s="55">
        <f>ROUND((B25/C37),1)</f>
        <v>37.6</v>
      </c>
      <c r="D67" s="10"/>
    </row>
    <row r="68" spans="1:4" x14ac:dyDescent="0.2">
      <c r="A68" s="33" t="s">
        <v>38</v>
      </c>
      <c r="B68" s="60" t="s">
        <v>110</v>
      </c>
      <c r="C68" s="55">
        <f>ROUND((B25/C63),1)</f>
        <v>31.5</v>
      </c>
      <c r="D68" s="10"/>
    </row>
    <row r="69" spans="1:4" ht="17" thickBot="1" x14ac:dyDescent="0.25">
      <c r="B69" s="56"/>
    </row>
    <row r="71" spans="1:4" x14ac:dyDescent="0.2">
      <c r="A71" s="7" t="s">
        <v>39</v>
      </c>
      <c r="B71" s="8"/>
      <c r="C71" s="8"/>
      <c r="D71" s="9"/>
    </row>
    <row r="72" spans="1:4" x14ac:dyDescent="0.2">
      <c r="D72" s="10"/>
    </row>
    <row r="73" spans="1:4" x14ac:dyDescent="0.2">
      <c r="A73" s="14" t="s">
        <v>105</v>
      </c>
    </row>
    <row r="74" spans="1:4" x14ac:dyDescent="0.2">
      <c r="A74" s="14" t="s">
        <v>106</v>
      </c>
    </row>
    <row r="75" spans="1:4" x14ac:dyDescent="0.2">
      <c r="A75" t="s">
        <v>107</v>
      </c>
    </row>
    <row r="76" spans="1:4" x14ac:dyDescent="0.2">
      <c r="A76" t="s">
        <v>108</v>
      </c>
      <c r="D76" s="11"/>
    </row>
    <row r="77" spans="1:4" x14ac:dyDescent="0.2">
      <c r="D77" s="11"/>
    </row>
    <row r="78" spans="1:4" x14ac:dyDescent="0.2">
      <c r="A78" s="35"/>
      <c r="B78" s="35"/>
      <c r="C78" s="35"/>
      <c r="D78" s="9"/>
    </row>
    <row r="79" spans="1:4" x14ac:dyDescent="0.2">
      <c r="D79" s="36"/>
    </row>
    <row r="80" spans="1:4" x14ac:dyDescent="0.2">
      <c r="D80" s="36"/>
    </row>
    <row r="81" spans="1:4" x14ac:dyDescent="0.2">
      <c r="B81" s="3" t="s">
        <v>3</v>
      </c>
      <c r="C81" s="3"/>
    </row>
    <row r="82" spans="1:4" x14ac:dyDescent="0.2">
      <c r="B82" s="3"/>
      <c r="C82" s="3"/>
    </row>
    <row r="83" spans="1:4" x14ac:dyDescent="0.2">
      <c r="B83" s="5" t="s">
        <v>5</v>
      </c>
      <c r="C83" s="5"/>
    </row>
    <row r="84" spans="1:4" x14ac:dyDescent="0.2">
      <c r="B84" s="5"/>
      <c r="C84" s="5"/>
    </row>
    <row r="85" spans="1:4" x14ac:dyDescent="0.2">
      <c r="B85" s="37">
        <v>45201</v>
      </c>
      <c r="C85" s="37"/>
    </row>
    <row r="86" spans="1:4" x14ac:dyDescent="0.2">
      <c r="A86" s="2" t="s">
        <v>15</v>
      </c>
      <c r="B86" s="5"/>
      <c r="C86" s="5"/>
    </row>
    <row r="87" spans="1:4" x14ac:dyDescent="0.2">
      <c r="A87" s="38"/>
      <c r="B87" s="5"/>
      <c r="C87" s="5"/>
    </row>
    <row r="89" spans="1:4" ht="34" x14ac:dyDescent="0.2">
      <c r="A89" s="14" t="s">
        <v>59</v>
      </c>
      <c r="B89" s="15">
        <f>2460-1820</f>
        <v>640</v>
      </c>
      <c r="C89" s="15"/>
      <c r="D89" s="16" t="s">
        <v>109</v>
      </c>
    </row>
    <row r="90" spans="1:4" x14ac:dyDescent="0.2">
      <c r="A90" s="14" t="s">
        <v>46</v>
      </c>
      <c r="B90" s="15"/>
      <c r="C90" s="15"/>
      <c r="D90" s="16"/>
    </row>
    <row r="91" spans="1:4" x14ac:dyDescent="0.2">
      <c r="A91" t="s">
        <v>47</v>
      </c>
      <c r="B91" s="28"/>
      <c r="C91" s="57"/>
      <c r="D91" s="16"/>
    </row>
    <row r="92" spans="1:4" x14ac:dyDescent="0.2">
      <c r="A92" s="2" t="s">
        <v>59</v>
      </c>
      <c r="B92" s="39">
        <f>SUM(B89:B91)</f>
        <v>640</v>
      </c>
      <c r="C92" s="39"/>
    </row>
    <row r="95" spans="1:4" x14ac:dyDescent="0.2">
      <c r="A95" s="40" t="s">
        <v>48</v>
      </c>
    </row>
    <row r="99" spans="6:10" x14ac:dyDescent="0.2">
      <c r="F99" s="16"/>
      <c r="G99" s="16"/>
      <c r="H99" s="16"/>
      <c r="I99" s="16"/>
      <c r="J99" s="16"/>
    </row>
  </sheetData>
  <sheetProtection algorithmName="SHA-512" hashValue="Ub98LvNQhr/CRN+LeKji8Ajbm/OrBve/Kb0YG2kzAxU8f51uk7Aki+9uhq3OT+iKKCQkkYEDTiaIGBG0jv/PpA==" saltValue="L8N6SHtVHfTPniMgLKh8zQ==" spinCount="100000" sheet="1" objects="1" scenarios="1"/>
  <pageMargins left="0.7" right="0.7" top="0.75" bottom="0.75" header="0.3" footer="0.3"/>
  <pageSetup paperSize="9" scale="46"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5</vt:i4>
      </vt:variant>
    </vt:vector>
  </HeadingPairs>
  <TitlesOfParts>
    <vt:vector size="5" baseType="lpstr">
      <vt:lpstr>Barry Fleming 060123</vt:lpstr>
      <vt:lpstr>Doherty Pension 190423</vt:lpstr>
      <vt:lpstr>Opus Wealth Man 180923</vt:lpstr>
      <vt:lpstr>Investec Wealth 210923</vt:lpstr>
      <vt:lpstr>Ocean Dial Asset Man 021023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Con Mossios</dc:creator>
  <cp:lastModifiedBy>Con Mossios</cp:lastModifiedBy>
  <dcterms:created xsi:type="dcterms:W3CDTF">2024-05-10T11:09:28Z</dcterms:created>
  <dcterms:modified xsi:type="dcterms:W3CDTF">2024-05-15T08:01:50Z</dcterms:modified>
</cp:coreProperties>
</file>