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konstantinosmossios/Documents/Business Valuation Benchmarks Ltd/2024 Publication/BVB Insights 2024 with Supporting Calculations/Industrials/"/>
    </mc:Choice>
  </mc:AlternateContent>
  <xr:revisionPtr revIDLastSave="0" documentId="13_ncr:1_{45988F62-2A9C-1B4C-ACD1-64536EA2C3CC}" xr6:coauthVersionLast="47" xr6:coauthVersionMax="47" xr10:uidLastSave="{00000000-0000-0000-0000-000000000000}"/>
  <workbookProtection workbookAlgorithmName="SHA-512" workbookHashValue="HPI1zVgcSfO4UkQkOZ1K2h1LUrNhUNiy+jIwPwjaNwPCBOomGp3BrIB1cEQ5GEdYRFm5cVApxMHEz/BkpMiqRQ==" workbookSaltValue="EL1UGh+K5FHGn5LGexvo8g==" workbookSpinCount="100000" lockStructure="1"/>
  <bookViews>
    <workbookView xWindow="780" yWindow="1000" windowWidth="27640" windowHeight="15780" xr2:uid="{33365A76-5B7E-8C47-AA9A-FCDC3AAC7329}"/>
  </bookViews>
  <sheets>
    <sheet name="Artemis Optical  210723" sheetId="1" r:id="rId1"/>
    <sheet name="MB Aerospace 310823" sheetId="2" r:id="rId2"/>
    <sheet name="Blue Bear Systems 310823" sheetId="3" r:id="rId3"/>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91" i="3" l="1"/>
  <c r="A86" i="3"/>
  <c r="B88" i="3" s="1"/>
  <c r="B91" i="3" s="1"/>
  <c r="B24" i="3" s="1"/>
  <c r="B59" i="3"/>
  <c r="C40" i="3"/>
  <c r="C37" i="3"/>
  <c r="A35" i="3"/>
  <c r="B40" i="3" s="1"/>
  <c r="B39" i="3" s="1"/>
  <c r="B61" i="3" s="1"/>
  <c r="B17" i="3"/>
  <c r="B15" i="3"/>
  <c r="B19" i="3" s="1"/>
  <c r="B27" i="3" s="1"/>
  <c r="B66" i="3" l="1"/>
  <c r="B65" i="3"/>
  <c r="B37" i="3"/>
  <c r="B64" i="3" s="1"/>
  <c r="C84" i="2" l="1"/>
  <c r="B55" i="2"/>
  <c r="A30" i="2"/>
  <c r="B32" i="2" s="1"/>
  <c r="B14" i="2"/>
  <c r="A79" i="2" l="1"/>
  <c r="B82" i="2" l="1"/>
  <c r="B81" i="2"/>
  <c r="B84" i="2" s="1"/>
  <c r="B19" i="2" l="1"/>
  <c r="B22" i="2"/>
  <c r="B90" i="1"/>
  <c r="B24" i="1" s="1"/>
  <c r="B16" i="1"/>
  <c r="B20" i="1" s="1"/>
  <c r="B27" i="1" s="1"/>
  <c r="B60" i="2" l="1"/>
  <c r="B58" i="2"/>
  <c r="B63" i="1"/>
  <c r="B65" i="1"/>
</calcChain>
</file>

<file path=xl/sharedStrings.xml><?xml version="1.0" encoding="utf-8"?>
<sst xmlns="http://schemas.openxmlformats.org/spreadsheetml/2006/main" count="195" uniqueCount="83">
  <si>
    <t>Target Company</t>
  </si>
  <si>
    <t>Artemis Optical (Holdings) Limited</t>
  </si>
  <si>
    <t>Currency</t>
  </si>
  <si>
    <t>GBP</t>
  </si>
  <si>
    <t>Display</t>
  </si>
  <si>
    <t>000s</t>
  </si>
  <si>
    <t>Enterprise Value</t>
  </si>
  <si>
    <t>Date Completed:</t>
  </si>
  <si>
    <t>Cash consideration (GBP)</t>
  </si>
  <si>
    <t>Source: Gooch &amp; Housego plc Annual Report 2023; note 32 Business Combinations</t>
  </si>
  <si>
    <t>Shares consideration (GBP)</t>
  </si>
  <si>
    <t>Fair-value of contingent consideration (GBP)</t>
  </si>
  <si>
    <t>Deferred consideration (GBP)</t>
  </si>
  <si>
    <t>Total consideration</t>
  </si>
  <si>
    <t>Adjustments:</t>
  </si>
  <si>
    <t>Net debt</t>
  </si>
  <si>
    <t>Source: Gooch &amp; Housego plc Annual Report 2023; note 32 Business Combinations; see below</t>
  </si>
  <si>
    <t>EV</t>
  </si>
  <si>
    <t>Normalised EBITDA</t>
  </si>
  <si>
    <t>Reporting Date:</t>
  </si>
  <si>
    <t>USD/GBP Exchange Rate:</t>
  </si>
  <si>
    <t>Revenue</t>
  </si>
  <si>
    <t>Source: Gooch &amp; Housego plc press release dated 19/07/2023; circa</t>
  </si>
  <si>
    <t>Gross Profit</t>
  </si>
  <si>
    <t>Operating profit</t>
  </si>
  <si>
    <t>Add Back:</t>
  </si>
  <si>
    <t>Gain on Sale of FA</t>
  </si>
  <si>
    <t>Loss on Sale of FA</t>
  </si>
  <si>
    <t>Write down of inventories</t>
  </si>
  <si>
    <t>Other - to account for non-recurring costs</t>
  </si>
  <si>
    <t>Share based payments</t>
  </si>
  <si>
    <t>Exceptional items</t>
  </si>
  <si>
    <t>Amortisation of Goodwill</t>
  </si>
  <si>
    <t>Amortisation of Acq Rights</t>
  </si>
  <si>
    <t>Amortisation of Devt Costs</t>
  </si>
  <si>
    <t>Amortisation of Intangible Assets</t>
  </si>
  <si>
    <t>Depreciation of Tangible Assets</t>
  </si>
  <si>
    <t>Sub-total</t>
  </si>
  <si>
    <t>EV/Revenue Multiple</t>
  </si>
  <si>
    <t>EV/EBIT Multiple</t>
  </si>
  <si>
    <t>N/A</t>
  </si>
  <si>
    <t>EV/EBITDA Multiple</t>
  </si>
  <si>
    <t>Source Data</t>
  </si>
  <si>
    <t>Artemis Optical (Holdings) Limited financial statements for the year ended 31/03/2022</t>
  </si>
  <si>
    <t>Artemis Optical Limited financial statements for the year ended 31/03/2022</t>
  </si>
  <si>
    <t>Gooch &amp; Housego plc press release dated 19/07/2023</t>
  </si>
  <si>
    <t>Artemis Optical (Holdings) Limited PSC02 notice dated 02/08/2023</t>
  </si>
  <si>
    <t>Gooch &amp; Housego plc Annual Report 2023</t>
  </si>
  <si>
    <t>Cash and cash Equivalents</t>
  </si>
  <si>
    <t>Debt</t>
  </si>
  <si>
    <t>Lease Liabilities</t>
  </si>
  <si>
    <t>© 2024 Business Valuation Benchmarks Ltd</t>
  </si>
  <si>
    <t>MB Aerospace</t>
  </si>
  <si>
    <t>USD</t>
  </si>
  <si>
    <t>Source: www.oanda.com</t>
  </si>
  <si>
    <t>Consideration (GBP)</t>
  </si>
  <si>
    <t>Source: Barnes Group Inc Form 10-K for the fiscal year ended 31/12/2023; note 2 Acquisitions</t>
  </si>
  <si>
    <t>Net cash acquired</t>
  </si>
  <si>
    <t>Source: Barnes Group Inc Form 10-K for the fiscal year ended 31/12/2023; note 2 Acquisitions; see below</t>
  </si>
  <si>
    <t>Estimated</t>
  </si>
  <si>
    <t>Source: www.oanda.com - as at 31/08/2023</t>
  </si>
  <si>
    <t>Source: Barnes Group Inc press release dated 05/06/2023; approx.</t>
  </si>
  <si>
    <t>MB Aerospace Holdings I Limited consolidated financial statements for the year ended 31/12/2021</t>
  </si>
  <si>
    <t>Barnes Group Inc press release dated 05/06/2023</t>
  </si>
  <si>
    <t>Barnes Group Inc press release dated 31/08/2023</t>
  </si>
  <si>
    <t>Barnes Group Inc Form 10-K for the fiscal year ended 31/12/2023</t>
  </si>
  <si>
    <t>Cash</t>
  </si>
  <si>
    <t>Blue Bear Systems Group Limited</t>
  </si>
  <si>
    <t>SEK</t>
  </si>
  <si>
    <t>SEK/GBP Exchange Rate:</t>
  </si>
  <si>
    <t>Source: Saab AB Q3 Interim Report 2023; note 12 Business combinations</t>
  </si>
  <si>
    <t>Liquid assets acquired</t>
  </si>
  <si>
    <t>Source: Saab AB Q3 Interim Report 2023; note 12 Business combinations; "From the date of the acquisition, BlueBear has contributed to the consolidated accounts of the Group with SEK 47 million to sales and SEK 11 million to income before taxes. If the acquisition had taken place at the beginning of the year, sales would have increased by SEK 74 million and income before taxes would have increased by approximately SEK 6 million."</t>
  </si>
  <si>
    <t>Note: Profit before tax used as proxy for Operating profit; the target does not report any external bank debt, therefore Net Finance costs as assumed to be immaterial</t>
  </si>
  <si>
    <t>Profit before tax</t>
  </si>
  <si>
    <t>Estimated Depreciation of Tangible Assets</t>
  </si>
  <si>
    <t>Source: Blue Bear Systems Research Limited financial statements for the year ended 30/09/2022; Year ended 30/09/2022 used as estimated charge for year ended 31/12/2023</t>
  </si>
  <si>
    <t>Blue Bear Systems Group Limited financial statements for the year ended 30/09/2022</t>
  </si>
  <si>
    <t>Blue Bear Systems Research Limited financial statements for the year ended 30/09/2022</t>
  </si>
  <si>
    <t>Saab AB press release dated 31/08/2023</t>
  </si>
  <si>
    <t>Saab AB Q3 Interim Report 2023</t>
  </si>
  <si>
    <t>Blue Bear Systems Group Limited PSC02 notice dated 07/09/2023</t>
  </si>
  <si>
    <t>Liquid assets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</si>
</sst>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5" formatCode="dd/mm/yyyy;@"/>
    <numFmt numFmtId="166" formatCode="#,##0.0;[Red]\-#,##0.0"/>
    <numFmt numFmtId="167" formatCode="#,##0.00000;[Red]\-#,##0.00000"/>
    <numFmt numFmtId="168" formatCode="0.0"/>
    <numFmt numFmtId="169" formatCode="#,##0.00000_);[Red]\(#,##0.00000\)"/>
  </numFmts>
  <fonts count="8" x14ac:knownFonts="1">
    <font>
      <sz val="12"/>
      <color theme="1"/>
      <name val="Calibri"/>
      <family val="2"/>
      <scheme val="minor"/>
    </font>
    <font>
      <sz val="12"/>
      <color theme="1"/>
      <name val="Calibri"/>
      <family val="2"/>
      <scheme val="minor"/>
    </font>
    <font>
      <b/>
      <sz val="11"/>
      <color theme="1"/>
      <name val="Calibri"/>
      <family val="2"/>
      <scheme val="minor"/>
    </font>
    <font>
      <b/>
      <sz val="11"/>
      <color theme="4" tint="-0.249977111117893"/>
      <name val="Calibri"/>
      <family val="2"/>
      <scheme val="minor"/>
    </font>
    <font>
      <sz val="11"/>
      <color theme="1"/>
      <name val="Calibri"/>
      <family val="2"/>
      <scheme val="minor"/>
    </font>
    <font>
      <sz val="11"/>
      <color theme="4" tint="-0.249977111117893"/>
      <name val="Calibri"/>
      <family val="2"/>
      <scheme val="minor"/>
    </font>
    <font>
      <i/>
      <sz val="11"/>
      <color theme="1"/>
      <name val="Calibri"/>
      <family val="2"/>
      <scheme val="minor"/>
    </font>
    <font>
      <b/>
      <sz val="10"/>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6">
    <border>
      <left/>
      <right/>
      <top/>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59">
    <xf numFmtId="0" fontId="0" fillId="0" borderId="0" xfId="0"/>
    <xf numFmtId="0" fontId="2" fillId="0" borderId="0" xfId="0" applyFont="1" applyAlignment="1">
      <alignment vertical="top"/>
    </xf>
    <xf numFmtId="0" fontId="2" fillId="0" borderId="0" xfId="0" applyFont="1"/>
    <xf numFmtId="14" fontId="2" fillId="0" borderId="0" xfId="0" applyNumberFormat="1" applyFont="1" applyAlignment="1">
      <alignment horizontal="center"/>
    </xf>
    <xf numFmtId="14" fontId="0" fillId="0" borderId="0" xfId="0" applyNumberFormat="1"/>
    <xf numFmtId="0" fontId="2" fillId="0" borderId="0" xfId="0" applyFont="1" applyAlignment="1">
      <alignment horizontal="center"/>
    </xf>
    <xf numFmtId="0" fontId="2" fillId="0" borderId="0" xfId="0" applyFont="1" applyAlignment="1">
      <alignment horizontal="center" wrapText="1"/>
    </xf>
    <xf numFmtId="0" fontId="3" fillId="2" borderId="1" xfId="0" applyFont="1" applyFill="1" applyBorder="1"/>
    <xf numFmtId="38" fontId="0" fillId="2" borderId="1" xfId="1" applyNumberFormat="1" applyFont="1" applyFill="1" applyBorder="1"/>
    <xf numFmtId="40" fontId="0" fillId="2" borderId="1" xfId="1" applyNumberFormat="1" applyFont="1" applyFill="1" applyBorder="1"/>
    <xf numFmtId="38" fontId="0" fillId="0" borderId="0" xfId="1" applyNumberFormat="1" applyFont="1"/>
    <xf numFmtId="40" fontId="0" fillId="0" borderId="0" xfId="1" applyNumberFormat="1" applyFont="1"/>
    <xf numFmtId="165" fontId="0" fillId="0" borderId="0" xfId="0" applyNumberFormat="1" applyAlignment="1">
      <alignment horizontal="left"/>
    </xf>
    <xf numFmtId="14" fontId="0" fillId="0" borderId="0" xfId="0" applyNumberFormat="1" applyAlignment="1">
      <alignment horizontal="left"/>
    </xf>
    <xf numFmtId="0" fontId="0" fillId="0" borderId="0" xfId="0" applyAlignment="1">
      <alignment vertical="top"/>
    </xf>
    <xf numFmtId="38" fontId="0" fillId="0" borderId="0" xfId="1" applyNumberFormat="1" applyFont="1" applyAlignment="1">
      <alignment vertical="top"/>
    </xf>
    <xf numFmtId="0" fontId="0" fillId="0" borderId="0" xfId="0" applyAlignment="1">
      <alignment vertical="top" wrapText="1"/>
    </xf>
    <xf numFmtId="38" fontId="0" fillId="0" borderId="0" xfId="1" applyNumberFormat="1" applyFont="1" applyBorder="1" applyAlignment="1">
      <alignment vertical="top"/>
    </xf>
    <xf numFmtId="38" fontId="0" fillId="0" borderId="2" xfId="1" applyNumberFormat="1" applyFont="1" applyBorder="1" applyAlignment="1">
      <alignment vertical="top"/>
    </xf>
    <xf numFmtId="14" fontId="2" fillId="0" borderId="0" xfId="0" applyNumberFormat="1" applyFont="1" applyAlignment="1">
      <alignment horizontal="left"/>
    </xf>
    <xf numFmtId="0" fontId="2" fillId="2" borderId="1" xfId="0" applyFont="1" applyFill="1" applyBorder="1"/>
    <xf numFmtId="38" fontId="2" fillId="2" borderId="1" xfId="1" applyNumberFormat="1" applyFont="1" applyFill="1" applyBorder="1"/>
    <xf numFmtId="40" fontId="2" fillId="2" borderId="1" xfId="1" applyNumberFormat="1" applyFont="1" applyFill="1" applyBorder="1"/>
    <xf numFmtId="0" fontId="5" fillId="2" borderId="1" xfId="0" applyFont="1" applyFill="1" applyBorder="1"/>
    <xf numFmtId="0" fontId="6" fillId="0" borderId="0" xfId="0" quotePrefix="1" applyFont="1" applyAlignment="1">
      <alignment horizontal="center"/>
    </xf>
    <xf numFmtId="0" fontId="6" fillId="0" borderId="0" xfId="0" applyFont="1" applyAlignment="1">
      <alignment horizontal="center"/>
    </xf>
    <xf numFmtId="0" fontId="7" fillId="0" borderId="0" xfId="0" applyFont="1" applyAlignment="1">
      <alignment vertical="top" wrapText="1"/>
    </xf>
    <xf numFmtId="0" fontId="0" fillId="0" borderId="0" xfId="0" applyAlignment="1">
      <alignment horizontal="left"/>
    </xf>
    <xf numFmtId="38" fontId="0" fillId="0" borderId="0" xfId="1" applyNumberFormat="1" applyFont="1" applyFill="1" applyAlignment="1">
      <alignment vertical="top"/>
    </xf>
    <xf numFmtId="38" fontId="0" fillId="2" borderId="0" xfId="1" applyNumberFormat="1" applyFont="1" applyFill="1" applyAlignment="1">
      <alignment vertical="top"/>
    </xf>
    <xf numFmtId="0" fontId="0" fillId="0" borderId="2" xfId="0" applyBorder="1"/>
    <xf numFmtId="38" fontId="0" fillId="0" borderId="2" xfId="1" applyNumberFormat="1" applyFont="1" applyBorder="1"/>
    <xf numFmtId="40" fontId="0" fillId="0" borderId="2" xfId="1" applyNumberFormat="1" applyFont="1" applyBorder="1"/>
    <xf numFmtId="0" fontId="2" fillId="2" borderId="1" xfId="0" applyFont="1" applyFill="1" applyBorder="1" applyAlignment="1">
      <alignment vertical="top"/>
    </xf>
    <xf numFmtId="38" fontId="2" fillId="2" borderId="1" xfId="1" applyNumberFormat="1" applyFont="1" applyFill="1" applyBorder="1" applyAlignment="1">
      <alignment vertical="top"/>
    </xf>
    <xf numFmtId="40" fontId="0" fillId="2" borderId="1" xfId="1" applyNumberFormat="1" applyFont="1" applyFill="1" applyBorder="1" applyAlignment="1">
      <alignment vertical="center" wrapText="1"/>
    </xf>
    <xf numFmtId="0" fontId="0" fillId="2" borderId="3" xfId="0" applyFill="1" applyBorder="1"/>
    <xf numFmtId="166" fontId="2" fillId="2" borderId="4" xfId="1" applyNumberFormat="1" applyFont="1" applyFill="1" applyBorder="1"/>
    <xf numFmtId="166" fontId="2" fillId="2" borderId="4" xfId="1" applyNumberFormat="1" applyFont="1" applyFill="1" applyBorder="1" applyAlignment="1">
      <alignment horizontal="right"/>
    </xf>
    <xf numFmtId="0" fontId="0" fillId="2" borderId="1" xfId="0" applyFill="1" applyBorder="1"/>
    <xf numFmtId="40" fontId="0" fillId="0" borderId="0" xfId="1" applyNumberFormat="1" applyFont="1" applyFill="1" applyBorder="1"/>
    <xf numFmtId="165" fontId="2" fillId="0" borderId="0" xfId="0" applyNumberFormat="1" applyFont="1" applyAlignment="1">
      <alignment horizontal="center"/>
    </xf>
    <xf numFmtId="167" fontId="0" fillId="0" borderId="0" xfId="1" applyNumberFormat="1" applyFont="1" applyAlignment="1">
      <alignment horizontal="left"/>
    </xf>
    <xf numFmtId="38" fontId="2" fillId="0" borderId="0" xfId="1" applyNumberFormat="1" applyFont="1"/>
    <xf numFmtId="0" fontId="0" fillId="0" borderId="0" xfId="0" quotePrefix="1"/>
    <xf numFmtId="168" fontId="0" fillId="0" borderId="0" xfId="0" applyNumberFormat="1"/>
    <xf numFmtId="169" fontId="0" fillId="0" borderId="0" xfId="1" applyNumberFormat="1" applyFont="1" applyAlignment="1">
      <alignment horizontal="left" vertical="top"/>
    </xf>
    <xf numFmtId="0" fontId="7" fillId="0" borderId="3" xfId="0" applyFont="1" applyBorder="1" applyAlignment="1">
      <alignment horizontal="center" vertical="top" wrapText="1"/>
    </xf>
    <xf numFmtId="0" fontId="7" fillId="0" borderId="5" xfId="0" applyFont="1" applyBorder="1" applyAlignment="1">
      <alignment horizontal="center" vertical="top" wrapText="1"/>
    </xf>
    <xf numFmtId="169" fontId="0" fillId="0" borderId="0" xfId="0" applyNumberFormat="1" applyAlignment="1">
      <alignment horizontal="left"/>
    </xf>
    <xf numFmtId="40" fontId="0" fillId="2" borderId="1" xfId="1" applyNumberFormat="1" applyFont="1" applyFill="1" applyBorder="1" applyAlignment="1">
      <alignment vertical="top" wrapText="1"/>
    </xf>
    <xf numFmtId="166" fontId="2" fillId="0" borderId="0" xfId="1" applyNumberFormat="1" applyFont="1" applyFill="1" applyBorder="1"/>
    <xf numFmtId="0" fontId="0" fillId="2" borderId="3" xfId="0" applyFill="1" applyBorder="1" applyAlignment="1">
      <alignment vertical="top"/>
    </xf>
    <xf numFmtId="166" fontId="2" fillId="2" borderId="4" xfId="1" applyNumberFormat="1" applyFont="1" applyFill="1" applyBorder="1" applyAlignment="1">
      <alignment vertical="top"/>
    </xf>
    <xf numFmtId="38" fontId="0" fillId="0" borderId="0" xfId="1" applyNumberFormat="1" applyFont="1" applyAlignment="1">
      <alignment vertical="top" wrapText="1"/>
    </xf>
    <xf numFmtId="0" fontId="0" fillId="0" borderId="0" xfId="0" applyAlignment="1">
      <alignment horizontal="center"/>
    </xf>
    <xf numFmtId="38" fontId="4" fillId="0" borderId="0" xfId="1" applyNumberFormat="1" applyFont="1" applyBorder="1" applyAlignment="1">
      <alignment horizontal="center" vertical="top"/>
    </xf>
    <xf numFmtId="38" fontId="0" fillId="0" borderId="0" xfId="1" applyNumberFormat="1" applyFont="1" applyBorder="1" applyAlignment="1">
      <alignment horizontal="center" vertical="top"/>
    </xf>
    <xf numFmtId="40" fontId="0" fillId="2" borderId="1" xfId="1" applyNumberFormat="1" applyFont="1" applyFill="1" applyBorder="1" applyAlignment="1">
      <alignmen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23310-A9E6-1140-94C0-0C2849466B51}">
  <sheetPr>
    <pageSetUpPr fitToPage="1"/>
  </sheetPr>
  <dimension ref="A1:I101"/>
  <sheetViews>
    <sheetView tabSelected="1"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1</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45128</v>
      </c>
      <c r="B9" s="10"/>
      <c r="C9" s="11"/>
    </row>
    <row r="10" spans="1:3" x14ac:dyDescent="0.2">
      <c r="A10" s="13"/>
      <c r="B10" s="10"/>
      <c r="C10" s="11"/>
    </row>
    <row r="11" spans="1:3" x14ac:dyDescent="0.2">
      <c r="A11" s="13"/>
      <c r="B11" s="10"/>
      <c r="C11" s="11"/>
    </row>
    <row r="12" spans="1:3" ht="17" x14ac:dyDescent="0.2">
      <c r="A12" s="14" t="s">
        <v>8</v>
      </c>
      <c r="B12" s="15">
        <v>3077</v>
      </c>
      <c r="C12" s="16" t="s">
        <v>9</v>
      </c>
    </row>
    <row r="13" spans="1:3" x14ac:dyDescent="0.2">
      <c r="A13" s="14"/>
      <c r="B13" s="15"/>
      <c r="C13" s="16"/>
    </row>
    <row r="14" spans="1:3" ht="17" x14ac:dyDescent="0.2">
      <c r="A14" s="14" t="s">
        <v>10</v>
      </c>
      <c r="B14" s="17">
        <v>2390</v>
      </c>
      <c r="C14" s="16" t="s">
        <v>9</v>
      </c>
    </row>
    <row r="15" spans="1:3" x14ac:dyDescent="0.2">
      <c r="A15" s="14"/>
      <c r="B15" s="17"/>
      <c r="C15" s="16"/>
    </row>
    <row r="16" spans="1:3" ht="17" x14ac:dyDescent="0.2">
      <c r="A16" s="14" t="s">
        <v>11</v>
      </c>
      <c r="B16" s="17">
        <f>2000-270</f>
        <v>1730</v>
      </c>
      <c r="C16" s="16" t="s">
        <v>9</v>
      </c>
    </row>
    <row r="17" spans="1:3" x14ac:dyDescent="0.2">
      <c r="A17" s="14"/>
      <c r="B17" s="17"/>
      <c r="C17" s="16"/>
    </row>
    <row r="18" spans="1:3" ht="17" x14ac:dyDescent="0.2">
      <c r="A18" s="14" t="s">
        <v>12</v>
      </c>
      <c r="B18" s="18">
        <v>155</v>
      </c>
      <c r="C18" s="16" t="s">
        <v>9</v>
      </c>
    </row>
    <row r="19" spans="1:3" x14ac:dyDescent="0.2">
      <c r="A19" s="14"/>
      <c r="B19" s="15"/>
      <c r="C19" s="16"/>
    </row>
    <row r="20" spans="1:3" x14ac:dyDescent="0.2">
      <c r="A20" s="1" t="s">
        <v>13</v>
      </c>
      <c r="B20" s="15">
        <f>SUM(B12:B18)</f>
        <v>7352</v>
      </c>
      <c r="C20" s="16"/>
    </row>
    <row r="21" spans="1:3" x14ac:dyDescent="0.2">
      <c r="A21" s="14"/>
      <c r="B21" s="15"/>
      <c r="C21" s="16"/>
    </row>
    <row r="22" spans="1:3" x14ac:dyDescent="0.2">
      <c r="A22" s="19" t="s">
        <v>14</v>
      </c>
      <c r="B22" s="15"/>
      <c r="C22" s="16"/>
    </row>
    <row r="23" spans="1:3" x14ac:dyDescent="0.2">
      <c r="A23" s="14"/>
      <c r="B23" s="15"/>
      <c r="C23" s="16"/>
    </row>
    <row r="24" spans="1:3" ht="17" x14ac:dyDescent="0.2">
      <c r="A24" s="14" t="s">
        <v>15</v>
      </c>
      <c r="B24" s="15">
        <f>-B90</f>
        <v>1117</v>
      </c>
      <c r="C24" s="16" t="s">
        <v>16</v>
      </c>
    </row>
    <row r="25" spans="1:3" x14ac:dyDescent="0.2">
      <c r="A25" s="14"/>
      <c r="B25" s="15"/>
      <c r="C25" s="16"/>
    </row>
    <row r="26" spans="1:3" x14ac:dyDescent="0.2">
      <c r="A26" s="4"/>
      <c r="B26" s="10"/>
    </row>
    <row r="27" spans="1:3" x14ac:dyDescent="0.2">
      <c r="A27" s="20" t="s">
        <v>17</v>
      </c>
      <c r="B27" s="21">
        <f>B20-B90</f>
        <v>8469</v>
      </c>
      <c r="C27" s="22"/>
    </row>
    <row r="28" spans="1:3" x14ac:dyDescent="0.2">
      <c r="A28" s="2"/>
    </row>
    <row r="29" spans="1:3" x14ac:dyDescent="0.2">
      <c r="A29" s="2"/>
    </row>
    <row r="30" spans="1:3" x14ac:dyDescent="0.2">
      <c r="A30" s="7" t="s">
        <v>18</v>
      </c>
      <c r="B30" s="7"/>
      <c r="C30" s="23"/>
    </row>
    <row r="31" spans="1:3" x14ac:dyDescent="0.2">
      <c r="A31" s="2" t="s">
        <v>19</v>
      </c>
      <c r="B31" s="3"/>
      <c r="C31" s="24"/>
    </row>
    <row r="32" spans="1:3" x14ac:dyDescent="0.2">
      <c r="A32" s="12">
        <v>45016</v>
      </c>
      <c r="B32" s="25"/>
      <c r="C32" s="25"/>
    </row>
    <row r="33" spans="1:3" x14ac:dyDescent="0.2">
      <c r="A33" s="13"/>
      <c r="B33" s="26"/>
      <c r="C33" s="25"/>
    </row>
    <row r="34" spans="1:3" x14ac:dyDescent="0.2">
      <c r="A34" s="2" t="s">
        <v>20</v>
      </c>
      <c r="B34" s="25"/>
      <c r="C34" s="25"/>
    </row>
    <row r="35" spans="1:3" x14ac:dyDescent="0.2">
      <c r="A35" s="27"/>
      <c r="B35" s="25"/>
      <c r="C35" s="27"/>
    </row>
    <row r="36" spans="1:3" x14ac:dyDescent="0.2">
      <c r="A36" s="13"/>
      <c r="B36" s="25"/>
      <c r="C36" s="25"/>
    </row>
    <row r="37" spans="1:3" ht="17" x14ac:dyDescent="0.2">
      <c r="A37" s="14" t="s">
        <v>21</v>
      </c>
      <c r="B37" s="28">
        <v>4300</v>
      </c>
      <c r="C37" s="16" t="s">
        <v>22</v>
      </c>
    </row>
    <row r="38" spans="1:3" x14ac:dyDescent="0.2">
      <c r="A38" s="14" t="s">
        <v>23</v>
      </c>
      <c r="B38" s="29"/>
      <c r="C38" s="16"/>
    </row>
    <row r="39" spans="1:3" x14ac:dyDescent="0.2">
      <c r="A39" s="1" t="s">
        <v>24</v>
      </c>
      <c r="B39" s="29"/>
      <c r="C39" s="16"/>
    </row>
    <row r="40" spans="1:3" x14ac:dyDescent="0.2">
      <c r="A40" s="14"/>
      <c r="B40" s="29"/>
      <c r="C40" s="11"/>
    </row>
    <row r="41" spans="1:3" x14ac:dyDescent="0.2">
      <c r="A41" s="1" t="s">
        <v>25</v>
      </c>
      <c r="B41" s="29"/>
      <c r="C41" s="11"/>
    </row>
    <row r="42" spans="1:3" x14ac:dyDescent="0.2">
      <c r="A42" s="14"/>
      <c r="B42" s="29"/>
      <c r="C42" s="11"/>
    </row>
    <row r="43" spans="1:3" x14ac:dyDescent="0.2">
      <c r="A43" s="14" t="s">
        <v>26</v>
      </c>
      <c r="B43" s="29"/>
      <c r="C43" s="16"/>
    </row>
    <row r="44" spans="1:3" x14ac:dyDescent="0.2">
      <c r="A44" s="14" t="s">
        <v>27</v>
      </c>
      <c r="B44" s="29"/>
      <c r="C44" s="11"/>
    </row>
    <row r="45" spans="1:3" x14ac:dyDescent="0.2">
      <c r="A45" s="14"/>
      <c r="B45" s="29"/>
      <c r="C45" s="11"/>
    </row>
    <row r="46" spans="1:3" x14ac:dyDescent="0.2">
      <c r="A46" s="14" t="s">
        <v>28</v>
      </c>
      <c r="B46" s="29"/>
      <c r="C46" s="11"/>
    </row>
    <row r="47" spans="1:3" x14ac:dyDescent="0.2">
      <c r="A47" s="14" t="s">
        <v>29</v>
      </c>
      <c r="B47" s="29"/>
      <c r="C47" s="16"/>
    </row>
    <row r="48" spans="1:3" x14ac:dyDescent="0.2">
      <c r="A48" s="14" t="s">
        <v>30</v>
      </c>
      <c r="B48" s="29"/>
      <c r="C48" s="11"/>
    </row>
    <row r="49" spans="1:3" x14ac:dyDescent="0.2">
      <c r="A49" s="14" t="s">
        <v>31</v>
      </c>
      <c r="B49" s="29"/>
      <c r="C49" s="11"/>
    </row>
    <row r="50" spans="1:3" x14ac:dyDescent="0.2">
      <c r="A50" s="14"/>
      <c r="B50" s="29"/>
      <c r="C50" s="11"/>
    </row>
    <row r="51" spans="1:3" x14ac:dyDescent="0.2">
      <c r="A51" s="14" t="s">
        <v>32</v>
      </c>
      <c r="B51" s="29"/>
      <c r="C51" s="16"/>
    </row>
    <row r="52" spans="1:3" x14ac:dyDescent="0.2">
      <c r="A52" s="14" t="s">
        <v>33</v>
      </c>
      <c r="B52" s="29"/>
      <c r="C52" s="11"/>
    </row>
    <row r="53" spans="1:3" x14ac:dyDescent="0.2">
      <c r="A53" s="14" t="s">
        <v>34</v>
      </c>
      <c r="B53" s="29"/>
      <c r="C53" s="16"/>
    </row>
    <row r="54" spans="1:3" x14ac:dyDescent="0.2">
      <c r="A54" s="14" t="s">
        <v>35</v>
      </c>
      <c r="B54" s="29"/>
      <c r="C54" s="16"/>
    </row>
    <row r="55" spans="1:3" x14ac:dyDescent="0.2">
      <c r="A55" s="14"/>
      <c r="B55" s="29"/>
      <c r="C55" s="11"/>
    </row>
    <row r="56" spans="1:3" x14ac:dyDescent="0.2">
      <c r="A56" s="14" t="s">
        <v>36</v>
      </c>
      <c r="B56" s="29"/>
      <c r="C56" s="16"/>
    </row>
    <row r="57" spans="1:3" x14ac:dyDescent="0.2">
      <c r="A57" s="14"/>
      <c r="B57" s="29"/>
      <c r="C57" s="11"/>
    </row>
    <row r="58" spans="1:3" x14ac:dyDescent="0.2">
      <c r="A58" s="14" t="s">
        <v>37</v>
      </c>
      <c r="B58" s="29"/>
      <c r="C58" s="11"/>
    </row>
    <row r="59" spans="1:3" x14ac:dyDescent="0.2">
      <c r="A59" s="30"/>
      <c r="B59" s="31"/>
      <c r="C59" s="32"/>
    </row>
    <row r="60" spans="1:3" ht="17" x14ac:dyDescent="0.2">
      <c r="A60" s="33" t="s">
        <v>18</v>
      </c>
      <c r="B60" s="34">
        <v>700</v>
      </c>
      <c r="C60" s="35" t="s">
        <v>22</v>
      </c>
    </row>
    <row r="61" spans="1:3" x14ac:dyDescent="0.2">
      <c r="B61" s="10"/>
      <c r="C61" s="11"/>
    </row>
    <row r="62" spans="1:3" x14ac:dyDescent="0.2">
      <c r="B62" s="3"/>
      <c r="C62" s="10"/>
    </row>
    <row r="63" spans="1:3" x14ac:dyDescent="0.2">
      <c r="A63" s="36" t="s">
        <v>38</v>
      </c>
      <c r="B63" s="37">
        <f>ROUND((B27/B37),1)</f>
        <v>2</v>
      </c>
      <c r="C63" s="10"/>
    </row>
    <row r="64" spans="1:3" x14ac:dyDescent="0.2">
      <c r="A64" s="36" t="s">
        <v>39</v>
      </c>
      <c r="B64" s="38" t="s">
        <v>40</v>
      </c>
      <c r="C64" s="10"/>
    </row>
    <row r="65" spans="1:3" x14ac:dyDescent="0.2">
      <c r="A65" s="36" t="s">
        <v>41</v>
      </c>
      <c r="B65" s="37">
        <f>ROUND((B27/B60),1)</f>
        <v>12.1</v>
      </c>
      <c r="C65" s="10"/>
    </row>
    <row r="68" spans="1:3" x14ac:dyDescent="0.2">
      <c r="A68" s="7" t="s">
        <v>42</v>
      </c>
      <c r="B68" s="8"/>
      <c r="C68" s="9"/>
    </row>
    <row r="69" spans="1:3" x14ac:dyDescent="0.2">
      <c r="C69" s="10"/>
    </row>
    <row r="70" spans="1:3" x14ac:dyDescent="0.2">
      <c r="A70" s="14" t="s">
        <v>43</v>
      </c>
    </row>
    <row r="71" spans="1:3" x14ac:dyDescent="0.2">
      <c r="A71" s="14" t="s">
        <v>44</v>
      </c>
    </row>
    <row r="72" spans="1:3" x14ac:dyDescent="0.2">
      <c r="A72" t="s">
        <v>45</v>
      </c>
    </row>
    <row r="73" spans="1:3" x14ac:dyDescent="0.2">
      <c r="A73" s="14" t="s">
        <v>46</v>
      </c>
    </row>
    <row r="74" spans="1:3" x14ac:dyDescent="0.2">
      <c r="A74" s="14" t="s">
        <v>47</v>
      </c>
      <c r="C74" s="11"/>
    </row>
    <row r="75" spans="1:3" x14ac:dyDescent="0.2">
      <c r="A75" s="14"/>
      <c r="C75" s="11"/>
    </row>
    <row r="76" spans="1:3" x14ac:dyDescent="0.2">
      <c r="A76" s="39"/>
      <c r="B76" s="39"/>
      <c r="C76" s="9"/>
    </row>
    <row r="77" spans="1:3" x14ac:dyDescent="0.2">
      <c r="C77" s="40"/>
    </row>
    <row r="78" spans="1:3" x14ac:dyDescent="0.2">
      <c r="C78" s="40"/>
    </row>
    <row r="79" spans="1:3" x14ac:dyDescent="0.2">
      <c r="B79" s="3" t="s">
        <v>3</v>
      </c>
    </row>
    <row r="80" spans="1:3" x14ac:dyDescent="0.2">
      <c r="B80" s="3"/>
    </row>
    <row r="81" spans="1:3" x14ac:dyDescent="0.2">
      <c r="B81" s="5" t="s">
        <v>5</v>
      </c>
    </row>
    <row r="82" spans="1:3" x14ac:dyDescent="0.2">
      <c r="B82" s="5"/>
    </row>
    <row r="83" spans="1:3" x14ac:dyDescent="0.2">
      <c r="B83" s="41">
        <v>45128</v>
      </c>
    </row>
    <row r="84" spans="1:3" x14ac:dyDescent="0.2">
      <c r="A84" s="2" t="s">
        <v>20</v>
      </c>
      <c r="B84" s="5"/>
    </row>
    <row r="85" spans="1:3" x14ac:dyDescent="0.2">
      <c r="A85" s="42"/>
      <c r="B85" s="5"/>
    </row>
    <row r="87" spans="1:3" ht="17" x14ac:dyDescent="0.2">
      <c r="A87" s="14" t="s">
        <v>48</v>
      </c>
      <c r="B87" s="15">
        <v>58</v>
      </c>
      <c r="C87" s="16" t="s">
        <v>9</v>
      </c>
    </row>
    <row r="88" spans="1:3" ht="17" x14ac:dyDescent="0.2">
      <c r="A88" s="14" t="s">
        <v>49</v>
      </c>
      <c r="B88" s="15">
        <v>-54</v>
      </c>
      <c r="C88" s="16" t="s">
        <v>9</v>
      </c>
    </row>
    <row r="89" spans="1:3" ht="17" x14ac:dyDescent="0.2">
      <c r="A89" t="s">
        <v>50</v>
      </c>
      <c r="B89" s="31">
        <v>-1121</v>
      </c>
      <c r="C89" s="16" t="s">
        <v>9</v>
      </c>
    </row>
    <row r="90" spans="1:3" x14ac:dyDescent="0.2">
      <c r="A90" s="2" t="s">
        <v>15</v>
      </c>
      <c r="B90" s="43">
        <f>SUM(B87:B89)</f>
        <v>-1117</v>
      </c>
    </row>
    <row r="93" spans="1:3" x14ac:dyDescent="0.2">
      <c r="A93" s="44" t="s">
        <v>51</v>
      </c>
    </row>
    <row r="97" spans="2:9" x14ac:dyDescent="0.2">
      <c r="E97" s="16"/>
      <c r="F97" s="16"/>
      <c r="G97" s="16"/>
      <c r="H97" s="16"/>
      <c r="I97" s="16"/>
    </row>
    <row r="100" spans="2:9" x14ac:dyDescent="0.2">
      <c r="B100" s="45"/>
    </row>
    <row r="101" spans="2:9" x14ac:dyDescent="0.2">
      <c r="B101" s="45"/>
    </row>
  </sheetData>
  <sheetProtection algorithmName="SHA-512" hashValue="Zk2xEp6Yzo36dNgRzkIitZRyz8gQwRNgzUZ8fS7klY3QiqUiXPKNG5FhMnxJ7pigKyrX8mr6OIeYpMCeFXR5pQ==" saltValue="/7CsN2kk/OWd1pb27X0y6w==" spinCount="100000" sheet="1" objects="1" scenarios="1"/>
  <pageMargins left="0.7" right="0.7" top="0.75" bottom="0.75" header="0.3" footer="0.3"/>
  <pageSetup paperSize="9" scale="52"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A8453-EAE5-7B49-A1D9-3AD249188A6B}">
  <sheetPr>
    <pageSetUpPr fitToPage="1"/>
  </sheetPr>
  <dimension ref="A1:J91"/>
  <sheetViews>
    <sheetView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1" t="s">
        <v>52</v>
      </c>
      <c r="C1" s="1"/>
      <c r="D1" s="1"/>
    </row>
    <row r="2" spans="1:4" x14ac:dyDescent="0.2">
      <c r="A2" s="2"/>
    </row>
    <row r="3" spans="1:4" x14ac:dyDescent="0.2">
      <c r="A3" s="2" t="s">
        <v>2</v>
      </c>
      <c r="B3" s="3" t="s">
        <v>3</v>
      </c>
      <c r="C3" s="3" t="s">
        <v>53</v>
      </c>
      <c r="D3" s="4"/>
    </row>
    <row r="4" spans="1:4" x14ac:dyDescent="0.2">
      <c r="A4" s="2"/>
      <c r="B4" s="3"/>
      <c r="C4" s="3"/>
      <c r="D4" s="4"/>
    </row>
    <row r="5" spans="1:4" x14ac:dyDescent="0.2">
      <c r="A5" s="2" t="s">
        <v>4</v>
      </c>
      <c r="B5" s="5" t="s">
        <v>5</v>
      </c>
      <c r="C5" s="5" t="s">
        <v>5</v>
      </c>
    </row>
    <row r="6" spans="1:4" x14ac:dyDescent="0.2">
      <c r="A6" s="2"/>
      <c r="B6" s="6"/>
      <c r="C6" s="6"/>
    </row>
    <row r="7" spans="1:4" x14ac:dyDescent="0.2">
      <c r="A7" s="7" t="s">
        <v>6</v>
      </c>
      <c r="B7" s="8"/>
      <c r="C7" s="8"/>
      <c r="D7" s="9"/>
    </row>
    <row r="8" spans="1:4" x14ac:dyDescent="0.2">
      <c r="A8" s="2" t="s">
        <v>7</v>
      </c>
      <c r="B8" s="10"/>
      <c r="C8" s="10"/>
      <c r="D8" s="11"/>
    </row>
    <row r="9" spans="1:4" x14ac:dyDescent="0.2">
      <c r="A9" s="12">
        <v>45169</v>
      </c>
      <c r="B9" s="10"/>
      <c r="C9" s="10"/>
      <c r="D9" s="11"/>
    </row>
    <row r="10" spans="1:4" x14ac:dyDescent="0.2">
      <c r="A10" s="13"/>
      <c r="B10" s="10"/>
      <c r="C10" s="10"/>
      <c r="D10" s="11"/>
    </row>
    <row r="11" spans="1:4" x14ac:dyDescent="0.2">
      <c r="A11" s="2" t="s">
        <v>20</v>
      </c>
      <c r="B11" s="10"/>
      <c r="C11" s="10"/>
      <c r="D11" s="11"/>
    </row>
    <row r="12" spans="1:4" x14ac:dyDescent="0.2">
      <c r="A12" s="46">
        <v>0.78874999999999995</v>
      </c>
      <c r="B12" s="10"/>
      <c r="C12" s="10"/>
      <c r="D12" s="11" t="s">
        <v>54</v>
      </c>
    </row>
    <row r="13" spans="1:4" x14ac:dyDescent="0.2">
      <c r="A13" s="13"/>
      <c r="B13" s="10"/>
      <c r="C13" s="10"/>
      <c r="D13" s="11"/>
    </row>
    <row r="14" spans="1:4" ht="17" x14ac:dyDescent="0.2">
      <c r="A14" s="14" t="s">
        <v>55</v>
      </c>
      <c r="B14" s="15">
        <f>C14*A12</f>
        <v>574563.36</v>
      </c>
      <c r="C14" s="15">
        <v>728448</v>
      </c>
      <c r="D14" s="16" t="s">
        <v>56</v>
      </c>
    </row>
    <row r="15" spans="1:4" x14ac:dyDescent="0.2">
      <c r="A15" s="14"/>
      <c r="B15" s="15"/>
      <c r="C15" s="15"/>
      <c r="D15" s="16"/>
    </row>
    <row r="16" spans="1:4" x14ac:dyDescent="0.2">
      <c r="A16" s="14"/>
      <c r="B16" s="15"/>
      <c r="C16" s="15"/>
      <c r="D16" s="16"/>
    </row>
    <row r="17" spans="1:4" x14ac:dyDescent="0.2">
      <c r="A17" s="19" t="s">
        <v>14</v>
      </c>
      <c r="B17" s="15"/>
      <c r="C17" s="15"/>
      <c r="D17" s="16"/>
    </row>
    <row r="18" spans="1:4" x14ac:dyDescent="0.2">
      <c r="A18" s="14"/>
      <c r="B18" s="15"/>
      <c r="C18" s="15"/>
      <c r="D18" s="16"/>
    </row>
    <row r="19" spans="1:4" ht="15" customHeight="1" x14ac:dyDescent="0.2">
      <c r="A19" s="14" t="s">
        <v>57</v>
      </c>
      <c r="B19" s="15">
        <f>-B84</f>
        <v>-317.07749999999942</v>
      </c>
      <c r="C19" s="15"/>
      <c r="D19" s="16" t="s">
        <v>58</v>
      </c>
    </row>
    <row r="20" spans="1:4" x14ac:dyDescent="0.2">
      <c r="A20" s="14"/>
      <c r="B20" s="15"/>
      <c r="C20" s="15"/>
      <c r="D20" s="16"/>
    </row>
    <row r="21" spans="1:4" x14ac:dyDescent="0.2">
      <c r="A21" s="4"/>
      <c r="B21" s="10"/>
      <c r="C21" s="10"/>
    </row>
    <row r="22" spans="1:4" x14ac:dyDescent="0.2">
      <c r="A22" s="20" t="s">
        <v>17</v>
      </c>
      <c r="B22" s="21">
        <f>B14-B84</f>
        <v>574246.28249999997</v>
      </c>
      <c r="C22" s="21"/>
      <c r="D22" s="22"/>
    </row>
    <row r="23" spans="1:4" x14ac:dyDescent="0.2">
      <c r="A23" s="2"/>
    </row>
    <row r="24" spans="1:4" x14ac:dyDescent="0.2">
      <c r="A24" s="2"/>
    </row>
    <row r="25" spans="1:4" x14ac:dyDescent="0.2">
      <c r="A25" s="7" t="s">
        <v>18</v>
      </c>
      <c r="B25" s="7"/>
      <c r="C25" s="7"/>
      <c r="D25" s="23"/>
    </row>
    <row r="26" spans="1:4" x14ac:dyDescent="0.2">
      <c r="A26" s="2" t="s">
        <v>19</v>
      </c>
      <c r="B26" s="3"/>
      <c r="C26" s="3"/>
      <c r="D26" s="24"/>
    </row>
    <row r="27" spans="1:4" x14ac:dyDescent="0.2">
      <c r="A27" s="12">
        <v>45291</v>
      </c>
      <c r="B27" s="25"/>
      <c r="C27" s="25"/>
      <c r="D27" s="25"/>
    </row>
    <row r="28" spans="1:4" x14ac:dyDescent="0.2">
      <c r="A28" s="13"/>
      <c r="B28" s="47" t="s">
        <v>59</v>
      </c>
      <c r="C28" s="48"/>
      <c r="D28" s="25"/>
    </row>
    <row r="29" spans="1:4" x14ac:dyDescent="0.2">
      <c r="A29" s="2" t="s">
        <v>20</v>
      </c>
      <c r="B29" s="25"/>
      <c r="C29" s="25"/>
      <c r="D29" s="25"/>
    </row>
    <row r="30" spans="1:4" x14ac:dyDescent="0.2">
      <c r="A30" s="49">
        <f>A12</f>
        <v>0.78874999999999995</v>
      </c>
      <c r="B30" s="25"/>
      <c r="C30" s="25"/>
      <c r="D30" s="11" t="s">
        <v>60</v>
      </c>
    </row>
    <row r="31" spans="1:4" x14ac:dyDescent="0.2">
      <c r="A31" s="13"/>
      <c r="B31" s="25"/>
      <c r="C31" s="25"/>
      <c r="D31" s="25"/>
    </row>
    <row r="32" spans="1:4" ht="17" x14ac:dyDescent="0.2">
      <c r="A32" s="14" t="s">
        <v>21</v>
      </c>
      <c r="B32" s="28">
        <f>C32*A30</f>
        <v>260287.49999999997</v>
      </c>
      <c r="C32" s="28">
        <v>330000</v>
      </c>
      <c r="D32" s="16" t="s">
        <v>61</v>
      </c>
    </row>
    <row r="33" spans="1:4" x14ac:dyDescent="0.2">
      <c r="A33" s="14" t="s">
        <v>23</v>
      </c>
      <c r="B33" s="29"/>
      <c r="C33" s="29"/>
      <c r="D33" s="16"/>
    </row>
    <row r="34" spans="1:4" x14ac:dyDescent="0.2">
      <c r="A34" s="1" t="s">
        <v>24</v>
      </c>
      <c r="B34" s="29"/>
      <c r="C34" s="29"/>
      <c r="D34" s="16"/>
    </row>
    <row r="35" spans="1:4" x14ac:dyDescent="0.2">
      <c r="A35" s="14"/>
      <c r="B35" s="29"/>
      <c r="C35" s="29"/>
      <c r="D35" s="11"/>
    </row>
    <row r="36" spans="1:4" x14ac:dyDescent="0.2">
      <c r="A36" s="1" t="s">
        <v>25</v>
      </c>
      <c r="B36" s="29"/>
      <c r="C36" s="29"/>
      <c r="D36" s="11"/>
    </row>
    <row r="37" spans="1:4" x14ac:dyDescent="0.2">
      <c r="A37" s="14"/>
      <c r="B37" s="29"/>
      <c r="C37" s="29"/>
      <c r="D37" s="11"/>
    </row>
    <row r="38" spans="1:4" x14ac:dyDescent="0.2">
      <c r="A38" s="14" t="s">
        <v>26</v>
      </c>
      <c r="B38" s="29"/>
      <c r="C38" s="29"/>
      <c r="D38" s="16"/>
    </row>
    <row r="39" spans="1:4" x14ac:dyDescent="0.2">
      <c r="A39" s="14" t="s">
        <v>27</v>
      </c>
      <c r="B39" s="29"/>
      <c r="C39" s="29"/>
      <c r="D39" s="11"/>
    </row>
    <row r="40" spans="1:4" x14ac:dyDescent="0.2">
      <c r="A40" s="14"/>
      <c r="B40" s="29"/>
      <c r="C40" s="29"/>
      <c r="D40" s="11"/>
    </row>
    <row r="41" spans="1:4" x14ac:dyDescent="0.2">
      <c r="A41" s="14" t="s">
        <v>28</v>
      </c>
      <c r="B41" s="29"/>
      <c r="C41" s="29"/>
      <c r="D41" s="11"/>
    </row>
    <row r="42" spans="1:4" x14ac:dyDescent="0.2">
      <c r="A42" s="14" t="s">
        <v>29</v>
      </c>
      <c r="B42" s="29"/>
      <c r="C42" s="29"/>
      <c r="D42" s="16"/>
    </row>
    <row r="43" spans="1:4" x14ac:dyDescent="0.2">
      <c r="A43" s="14" t="s">
        <v>30</v>
      </c>
      <c r="B43" s="29"/>
      <c r="C43" s="29"/>
      <c r="D43" s="11"/>
    </row>
    <row r="44" spans="1:4" x14ac:dyDescent="0.2">
      <c r="A44" s="14" t="s">
        <v>31</v>
      </c>
      <c r="B44" s="29"/>
      <c r="C44" s="29"/>
      <c r="D44" s="11"/>
    </row>
    <row r="45" spans="1:4" x14ac:dyDescent="0.2">
      <c r="A45" s="14"/>
      <c r="B45" s="29"/>
      <c r="C45" s="29"/>
      <c r="D45" s="11"/>
    </row>
    <row r="46" spans="1:4" x14ac:dyDescent="0.2">
      <c r="A46" s="14" t="s">
        <v>32</v>
      </c>
      <c r="B46" s="29"/>
      <c r="C46" s="29"/>
      <c r="D46" s="16"/>
    </row>
    <row r="47" spans="1:4" x14ac:dyDescent="0.2">
      <c r="A47" s="14" t="s">
        <v>33</v>
      </c>
      <c r="B47" s="29"/>
      <c r="C47" s="29"/>
      <c r="D47" s="11"/>
    </row>
    <row r="48" spans="1:4" x14ac:dyDescent="0.2">
      <c r="A48" s="14" t="s">
        <v>34</v>
      </c>
      <c r="B48" s="29"/>
      <c r="C48" s="29"/>
      <c r="D48" s="16"/>
    </row>
    <row r="49" spans="1:4" x14ac:dyDescent="0.2">
      <c r="A49" s="14" t="s">
        <v>35</v>
      </c>
      <c r="B49" s="29"/>
      <c r="C49" s="29"/>
      <c r="D49" s="16"/>
    </row>
    <row r="50" spans="1:4" x14ac:dyDescent="0.2">
      <c r="A50" s="14"/>
      <c r="B50" s="29"/>
      <c r="C50" s="29"/>
      <c r="D50" s="11"/>
    </row>
    <row r="51" spans="1:4" x14ac:dyDescent="0.2">
      <c r="A51" s="14" t="s">
        <v>36</v>
      </c>
      <c r="B51" s="29"/>
      <c r="C51" s="29"/>
      <c r="D51" s="16"/>
    </row>
    <row r="52" spans="1:4" x14ac:dyDescent="0.2">
      <c r="A52" s="14"/>
      <c r="B52" s="29"/>
      <c r="C52" s="29"/>
      <c r="D52" s="11"/>
    </row>
    <row r="53" spans="1:4" x14ac:dyDescent="0.2">
      <c r="A53" s="14" t="s">
        <v>37</v>
      </c>
      <c r="B53" s="29"/>
      <c r="C53" s="29"/>
      <c r="D53" s="11"/>
    </row>
    <row r="54" spans="1:4" x14ac:dyDescent="0.2">
      <c r="A54" s="30"/>
      <c r="B54" s="31"/>
      <c r="C54" s="31"/>
      <c r="D54" s="32"/>
    </row>
    <row r="55" spans="1:4" ht="17" x14ac:dyDescent="0.2">
      <c r="A55" s="33" t="s">
        <v>18</v>
      </c>
      <c r="B55" s="34">
        <f>C55*A30</f>
        <v>51268.75</v>
      </c>
      <c r="C55" s="34">
        <v>65000</v>
      </c>
      <c r="D55" s="50" t="s">
        <v>61</v>
      </c>
    </row>
    <row r="56" spans="1:4" x14ac:dyDescent="0.2">
      <c r="B56" s="10"/>
      <c r="C56" s="10"/>
      <c r="D56" s="11"/>
    </row>
    <row r="57" spans="1:4" x14ac:dyDescent="0.2">
      <c r="B57" s="3"/>
      <c r="C57" s="3"/>
      <c r="D57" s="10"/>
    </row>
    <row r="58" spans="1:4" x14ac:dyDescent="0.2">
      <c r="A58" s="36" t="s">
        <v>38</v>
      </c>
      <c r="B58" s="37">
        <f>ROUND((B22/B32),1)</f>
        <v>2.2000000000000002</v>
      </c>
      <c r="C58" s="51"/>
      <c r="D58" s="10"/>
    </row>
    <row r="59" spans="1:4" x14ac:dyDescent="0.2">
      <c r="A59" s="36" t="s">
        <v>39</v>
      </c>
      <c r="B59" s="38" t="s">
        <v>40</v>
      </c>
      <c r="C59" s="51"/>
      <c r="D59" s="10"/>
    </row>
    <row r="60" spans="1:4" x14ac:dyDescent="0.2">
      <c r="A60" s="52" t="s">
        <v>41</v>
      </c>
      <c r="B60" s="53">
        <f>ROUND((B22/B55),1)</f>
        <v>11.2</v>
      </c>
      <c r="C60" s="51"/>
      <c r="D60" s="54"/>
    </row>
    <row r="63" spans="1:4" x14ac:dyDescent="0.2">
      <c r="A63" s="7" t="s">
        <v>42</v>
      </c>
      <c r="B63" s="8"/>
      <c r="C63" s="8"/>
      <c r="D63" s="9"/>
    </row>
    <row r="64" spans="1:4" x14ac:dyDescent="0.2">
      <c r="D64" s="10"/>
    </row>
    <row r="65" spans="1:4" x14ac:dyDescent="0.2">
      <c r="A65" s="14" t="s">
        <v>62</v>
      </c>
    </row>
    <row r="66" spans="1:4" x14ac:dyDescent="0.2">
      <c r="A66" s="14" t="s">
        <v>63</v>
      </c>
    </row>
    <row r="67" spans="1:4" x14ac:dyDescent="0.2">
      <c r="A67" t="s">
        <v>64</v>
      </c>
    </row>
    <row r="68" spans="1:4" x14ac:dyDescent="0.2">
      <c r="A68" t="s">
        <v>65</v>
      </c>
    </row>
    <row r="69" spans="1:4" x14ac:dyDescent="0.2">
      <c r="D69" s="11"/>
    </row>
    <row r="70" spans="1:4" x14ac:dyDescent="0.2">
      <c r="A70" s="39"/>
      <c r="B70" s="39"/>
      <c r="C70" s="39"/>
      <c r="D70" s="9"/>
    </row>
    <row r="71" spans="1:4" x14ac:dyDescent="0.2">
      <c r="D71" s="40"/>
    </row>
    <row r="72" spans="1:4" x14ac:dyDescent="0.2">
      <c r="D72" s="40"/>
    </row>
    <row r="73" spans="1:4" x14ac:dyDescent="0.2">
      <c r="B73" s="3" t="s">
        <v>3</v>
      </c>
      <c r="C73" s="3" t="s">
        <v>53</v>
      </c>
    </row>
    <row r="74" spans="1:4" x14ac:dyDescent="0.2">
      <c r="B74" s="3"/>
      <c r="C74" s="3"/>
    </row>
    <row r="75" spans="1:4" x14ac:dyDescent="0.2">
      <c r="B75" s="5" t="s">
        <v>5</v>
      </c>
      <c r="C75" s="5" t="s">
        <v>5</v>
      </c>
    </row>
    <row r="76" spans="1:4" x14ac:dyDescent="0.2">
      <c r="B76" s="5"/>
      <c r="C76" s="5"/>
    </row>
    <row r="77" spans="1:4" x14ac:dyDescent="0.2">
      <c r="B77" s="41">
        <v>45169</v>
      </c>
      <c r="C77" s="41">
        <v>45169</v>
      </c>
    </row>
    <row r="78" spans="1:4" x14ac:dyDescent="0.2">
      <c r="A78" s="2" t="s">
        <v>20</v>
      </c>
      <c r="B78" s="5"/>
      <c r="C78" s="5"/>
    </row>
    <row r="79" spans="1:4" x14ac:dyDescent="0.2">
      <c r="A79" s="42">
        <f>A30</f>
        <v>0.78874999999999995</v>
      </c>
      <c r="B79" s="5"/>
      <c r="C79" s="5"/>
      <c r="D79" s="11" t="s">
        <v>60</v>
      </c>
    </row>
    <row r="81" spans="1:10" ht="17" x14ac:dyDescent="0.2">
      <c r="A81" s="14" t="s">
        <v>66</v>
      </c>
      <c r="B81" s="15">
        <f>C81*A79</f>
        <v>7749.4687499999991</v>
      </c>
      <c r="C81" s="15">
        <v>9825</v>
      </c>
      <c r="D81" s="16" t="s">
        <v>56</v>
      </c>
    </row>
    <row r="82" spans="1:10" ht="17" x14ac:dyDescent="0.2">
      <c r="A82" s="14" t="s">
        <v>49</v>
      </c>
      <c r="B82" s="15">
        <f>C82*A79</f>
        <v>-7432.3912499999997</v>
      </c>
      <c r="C82" s="15">
        <v>-9423</v>
      </c>
      <c r="D82" s="16" t="s">
        <v>56</v>
      </c>
    </row>
    <row r="83" spans="1:10" x14ac:dyDescent="0.2">
      <c r="A83" t="s">
        <v>50</v>
      </c>
      <c r="B83" s="31"/>
      <c r="C83" s="31"/>
      <c r="D83" s="16"/>
    </row>
    <row r="84" spans="1:10" x14ac:dyDescent="0.2">
      <c r="A84" s="2" t="s">
        <v>57</v>
      </c>
      <c r="B84" s="43">
        <f>SUM(B81:B83)</f>
        <v>317.07749999999942</v>
      </c>
      <c r="C84" s="43">
        <f>SUM(C81:C83)</f>
        <v>402</v>
      </c>
    </row>
    <row r="87" spans="1:10" x14ac:dyDescent="0.2">
      <c r="A87" s="44" t="s">
        <v>51</v>
      </c>
    </row>
    <row r="91" spans="1:10" x14ac:dyDescent="0.2">
      <c r="F91" s="16"/>
      <c r="G91" s="16"/>
      <c r="H91" s="16"/>
      <c r="I91" s="16"/>
      <c r="J91" s="16"/>
    </row>
  </sheetData>
  <sheetProtection algorithmName="SHA-512" hashValue="30c2YMyHVQENguHANVpNYm68fGjym2d+n9PfeqmakYgpX801EEi9gfn6rmTgf2T8SWiOrjcR+haSs4vCzG3WVA==" saltValue="P/xbAV0+heGiXv9B3muOCQ==" spinCount="100000" sheet="1" objects="1" scenarios="1"/>
  <mergeCells count="1">
    <mergeCell ref="B28:C28"/>
  </mergeCells>
  <pageMargins left="0.7" right="0.7" top="0.75" bottom="0.75" header="0.3" footer="0.3"/>
  <pageSetup paperSize="9" scale="56"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D193E-8703-CB43-B301-B8114B688AE5}">
  <sheetPr>
    <pageSetUpPr fitToPage="1"/>
  </sheetPr>
  <dimension ref="A1:J98"/>
  <sheetViews>
    <sheetView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1" t="s">
        <v>67</v>
      </c>
      <c r="C1" s="1"/>
      <c r="D1" s="1"/>
    </row>
    <row r="2" spans="1:4" x14ac:dyDescent="0.2">
      <c r="A2" s="2"/>
    </row>
    <row r="3" spans="1:4" x14ac:dyDescent="0.2">
      <c r="A3" s="2" t="s">
        <v>2</v>
      </c>
      <c r="B3" s="3" t="s">
        <v>3</v>
      </c>
      <c r="C3" s="3" t="s">
        <v>68</v>
      </c>
      <c r="D3" s="4"/>
    </row>
    <row r="4" spans="1:4" x14ac:dyDescent="0.2">
      <c r="A4" s="2"/>
      <c r="B4" s="3"/>
      <c r="C4" s="3"/>
      <c r="D4" s="4"/>
    </row>
    <row r="5" spans="1:4" x14ac:dyDescent="0.2">
      <c r="A5" s="2" t="s">
        <v>4</v>
      </c>
      <c r="B5" s="5" t="s">
        <v>5</v>
      </c>
      <c r="C5" s="5" t="s">
        <v>5</v>
      </c>
    </row>
    <row r="6" spans="1:4" x14ac:dyDescent="0.2">
      <c r="A6" s="2"/>
      <c r="B6" s="6"/>
      <c r="C6" s="6"/>
    </row>
    <row r="7" spans="1:4" x14ac:dyDescent="0.2">
      <c r="A7" s="7" t="s">
        <v>6</v>
      </c>
      <c r="B7" s="8"/>
      <c r="C7" s="8"/>
      <c r="D7" s="9"/>
    </row>
    <row r="8" spans="1:4" x14ac:dyDescent="0.2">
      <c r="A8" s="2" t="s">
        <v>7</v>
      </c>
      <c r="B8" s="10"/>
      <c r="C8" s="10"/>
      <c r="D8" s="11"/>
    </row>
    <row r="9" spans="1:4" x14ac:dyDescent="0.2">
      <c r="A9" s="12">
        <v>45169</v>
      </c>
      <c r="B9" s="10"/>
      <c r="C9" s="10"/>
      <c r="D9" s="11"/>
    </row>
    <row r="10" spans="1:4" x14ac:dyDescent="0.2">
      <c r="A10" s="13"/>
      <c r="B10" s="10"/>
      <c r="C10" s="10"/>
      <c r="D10" s="11"/>
    </row>
    <row r="11" spans="1:4" x14ac:dyDescent="0.2">
      <c r="A11" s="2" t="s">
        <v>69</v>
      </c>
      <c r="B11" s="10"/>
      <c r="C11" s="10"/>
      <c r="D11" s="11"/>
    </row>
    <row r="12" spans="1:4" x14ac:dyDescent="0.2">
      <c r="A12" s="46">
        <v>7.2620000000000004E-2</v>
      </c>
      <c r="B12" s="10"/>
      <c r="C12" s="10"/>
      <c r="D12" s="11" t="s">
        <v>60</v>
      </c>
    </row>
    <row r="13" spans="1:4" x14ac:dyDescent="0.2">
      <c r="A13" s="13"/>
      <c r="B13" s="10"/>
      <c r="C13" s="10"/>
      <c r="D13" s="11"/>
    </row>
    <row r="14" spans="1:4" x14ac:dyDescent="0.2">
      <c r="A14" s="13"/>
      <c r="B14" s="10"/>
      <c r="C14" s="10"/>
      <c r="D14" s="11"/>
    </row>
    <row r="15" spans="1:4" ht="17" x14ac:dyDescent="0.2">
      <c r="A15" s="14" t="s">
        <v>8</v>
      </c>
      <c r="B15" s="15">
        <f>C15*A12</f>
        <v>18155</v>
      </c>
      <c r="C15" s="15">
        <v>250000</v>
      </c>
      <c r="D15" s="16" t="s">
        <v>70</v>
      </c>
    </row>
    <row r="16" spans="1:4" x14ac:dyDescent="0.2">
      <c r="A16" s="14"/>
      <c r="B16" s="15"/>
      <c r="C16" s="15"/>
      <c r="D16" s="16"/>
    </row>
    <row r="17" spans="1:4" ht="17" x14ac:dyDescent="0.2">
      <c r="A17" s="14" t="s">
        <v>11</v>
      </c>
      <c r="B17" s="18">
        <f>C17*A12</f>
        <v>9658.4600000000009</v>
      </c>
      <c r="C17" s="15">
        <v>133000</v>
      </c>
      <c r="D17" s="16" t="s">
        <v>70</v>
      </c>
    </row>
    <row r="18" spans="1:4" x14ac:dyDescent="0.2">
      <c r="A18" s="14"/>
      <c r="B18" s="15"/>
      <c r="C18" s="15"/>
      <c r="D18" s="16"/>
    </row>
    <row r="19" spans="1:4" x14ac:dyDescent="0.2">
      <c r="A19" s="1" t="s">
        <v>13</v>
      </c>
      <c r="B19" s="15">
        <f>SUM(B15:B17)</f>
        <v>27813.46</v>
      </c>
      <c r="C19" s="15"/>
      <c r="D19" s="16"/>
    </row>
    <row r="20" spans="1:4" x14ac:dyDescent="0.2">
      <c r="A20" s="1"/>
      <c r="B20" s="15"/>
      <c r="C20" s="15"/>
      <c r="D20" s="16"/>
    </row>
    <row r="21" spans="1:4" x14ac:dyDescent="0.2">
      <c r="A21" s="1"/>
      <c r="B21" s="15"/>
      <c r="C21" s="15"/>
      <c r="D21" s="16"/>
    </row>
    <row r="22" spans="1:4" x14ac:dyDescent="0.2">
      <c r="A22" s="19" t="s">
        <v>14</v>
      </c>
      <c r="B22" s="15"/>
      <c r="C22" s="15"/>
      <c r="D22" s="16"/>
    </row>
    <row r="23" spans="1:4" x14ac:dyDescent="0.2">
      <c r="A23" s="14"/>
      <c r="B23" s="15"/>
      <c r="C23" s="15"/>
      <c r="D23" s="16"/>
    </row>
    <row r="24" spans="1:4" ht="17" x14ac:dyDescent="0.2">
      <c r="A24" s="14" t="s">
        <v>71</v>
      </c>
      <c r="B24" s="15">
        <f>-B91</f>
        <v>-1960.74</v>
      </c>
      <c r="C24" s="15"/>
      <c r="D24" s="16" t="s">
        <v>70</v>
      </c>
    </row>
    <row r="25" spans="1:4" x14ac:dyDescent="0.2">
      <c r="A25" s="14"/>
      <c r="B25" s="15"/>
      <c r="C25" s="15"/>
      <c r="D25" s="16"/>
    </row>
    <row r="26" spans="1:4" x14ac:dyDescent="0.2">
      <c r="A26" s="4"/>
      <c r="B26" s="10"/>
      <c r="C26" s="10"/>
    </row>
    <row r="27" spans="1:4" x14ac:dyDescent="0.2">
      <c r="A27" s="20" t="s">
        <v>17</v>
      </c>
      <c r="B27" s="21">
        <f>B19-B91</f>
        <v>25852.719999999998</v>
      </c>
      <c r="C27" s="21"/>
      <c r="D27" s="22"/>
    </row>
    <row r="28" spans="1:4" x14ac:dyDescent="0.2">
      <c r="A28" s="2"/>
    </row>
    <row r="29" spans="1:4" x14ac:dyDescent="0.2">
      <c r="A29" s="2"/>
    </row>
    <row r="30" spans="1:4" x14ac:dyDescent="0.2">
      <c r="A30" s="7" t="s">
        <v>18</v>
      </c>
      <c r="B30" s="7"/>
      <c r="C30" s="7"/>
      <c r="D30" s="23"/>
    </row>
    <row r="31" spans="1:4" x14ac:dyDescent="0.2">
      <c r="A31" s="2" t="s">
        <v>19</v>
      </c>
      <c r="B31" s="3"/>
      <c r="C31" s="3"/>
      <c r="D31" s="24"/>
    </row>
    <row r="32" spans="1:4" x14ac:dyDescent="0.2">
      <c r="A32" s="12">
        <v>45291</v>
      </c>
      <c r="B32" s="55"/>
      <c r="C32" s="56"/>
      <c r="D32" s="25"/>
    </row>
    <row r="33" spans="1:4" x14ac:dyDescent="0.2">
      <c r="A33" s="13"/>
      <c r="B33" s="26"/>
      <c r="C33" s="57"/>
      <c r="D33" s="25"/>
    </row>
    <row r="34" spans="1:4" x14ac:dyDescent="0.2">
      <c r="A34" s="2" t="s">
        <v>69</v>
      </c>
      <c r="B34" s="25"/>
      <c r="C34" s="25"/>
      <c r="D34" s="25"/>
    </row>
    <row r="35" spans="1:4" x14ac:dyDescent="0.2">
      <c r="A35" s="49">
        <f>A12</f>
        <v>7.2620000000000004E-2</v>
      </c>
      <c r="B35" s="25"/>
      <c r="C35" s="25"/>
      <c r="D35" s="27"/>
    </row>
    <row r="36" spans="1:4" x14ac:dyDescent="0.2">
      <c r="A36" s="13"/>
      <c r="B36" s="25"/>
      <c r="C36" s="25"/>
      <c r="D36" s="25"/>
    </row>
    <row r="37" spans="1:4" ht="85" x14ac:dyDescent="0.2">
      <c r="A37" s="14" t="s">
        <v>21</v>
      </c>
      <c r="B37" s="28">
        <f>C37*A35</f>
        <v>8787.02</v>
      </c>
      <c r="C37" s="15">
        <f>47000+74000</f>
        <v>121000</v>
      </c>
      <c r="D37" s="16" t="s">
        <v>72</v>
      </c>
    </row>
    <row r="38" spans="1:4" x14ac:dyDescent="0.2">
      <c r="A38" s="14" t="s">
        <v>23</v>
      </c>
      <c r="B38" s="28"/>
      <c r="C38" s="28"/>
      <c r="D38" s="16"/>
    </row>
    <row r="39" spans="1:4" ht="34" x14ac:dyDescent="0.2">
      <c r="A39" s="1" t="s">
        <v>24</v>
      </c>
      <c r="B39" s="28">
        <f>B40</f>
        <v>1234.54</v>
      </c>
      <c r="C39" s="28"/>
      <c r="D39" s="16" t="s">
        <v>73</v>
      </c>
    </row>
    <row r="40" spans="1:4" ht="85" x14ac:dyDescent="0.2">
      <c r="A40" s="1" t="s">
        <v>74</v>
      </c>
      <c r="B40" s="28">
        <f>C40*A35</f>
        <v>1234.54</v>
      </c>
      <c r="C40" s="28">
        <f>11000+6000</f>
        <v>17000</v>
      </c>
      <c r="D40" s="16" t="s">
        <v>72</v>
      </c>
    </row>
    <row r="41" spans="1:4" x14ac:dyDescent="0.2">
      <c r="A41" s="1"/>
      <c r="B41" s="28"/>
      <c r="C41" s="28"/>
      <c r="D41" s="11"/>
    </row>
    <row r="42" spans="1:4" x14ac:dyDescent="0.2">
      <c r="A42" s="1" t="s">
        <v>25</v>
      </c>
      <c r="B42" s="28"/>
      <c r="C42" s="28"/>
      <c r="D42" s="11"/>
    </row>
    <row r="43" spans="1:4" x14ac:dyDescent="0.2">
      <c r="A43" s="14"/>
      <c r="B43" s="28"/>
      <c r="C43" s="28"/>
      <c r="D43" s="11"/>
    </row>
    <row r="44" spans="1:4" x14ac:dyDescent="0.2">
      <c r="A44" s="14" t="s">
        <v>26</v>
      </c>
      <c r="B44" s="28"/>
      <c r="C44" s="28"/>
      <c r="D44" s="16"/>
    </row>
    <row r="45" spans="1:4" x14ac:dyDescent="0.2">
      <c r="A45" s="14" t="s">
        <v>27</v>
      </c>
      <c r="B45" s="28"/>
      <c r="C45" s="28"/>
      <c r="D45" s="11"/>
    </row>
    <row r="46" spans="1:4" x14ac:dyDescent="0.2">
      <c r="A46" s="14"/>
      <c r="B46" s="28"/>
      <c r="C46" s="28"/>
      <c r="D46" s="11"/>
    </row>
    <row r="47" spans="1:4" x14ac:dyDescent="0.2">
      <c r="A47" s="14" t="s">
        <v>28</v>
      </c>
      <c r="B47" s="28"/>
      <c r="C47" s="28"/>
      <c r="D47" s="11"/>
    </row>
    <row r="48" spans="1:4" x14ac:dyDescent="0.2">
      <c r="A48" s="14" t="s">
        <v>29</v>
      </c>
      <c r="B48" s="28"/>
      <c r="C48" s="28"/>
      <c r="D48" s="16"/>
    </row>
    <row r="49" spans="1:4" x14ac:dyDescent="0.2">
      <c r="A49" s="14" t="s">
        <v>30</v>
      </c>
      <c r="B49" s="28"/>
      <c r="C49" s="28"/>
      <c r="D49" s="11"/>
    </row>
    <row r="50" spans="1:4" x14ac:dyDescent="0.2">
      <c r="A50" s="14" t="s">
        <v>31</v>
      </c>
      <c r="B50" s="28"/>
      <c r="C50" s="28"/>
      <c r="D50" s="11"/>
    </row>
    <row r="51" spans="1:4" x14ac:dyDescent="0.2">
      <c r="A51" s="14"/>
      <c r="B51" s="28"/>
      <c r="C51" s="28"/>
      <c r="D51" s="11"/>
    </row>
    <row r="52" spans="1:4" x14ac:dyDescent="0.2">
      <c r="A52" s="14" t="s">
        <v>32</v>
      </c>
      <c r="B52" s="28"/>
      <c r="C52" s="28"/>
      <c r="D52" s="16"/>
    </row>
    <row r="53" spans="1:4" x14ac:dyDescent="0.2">
      <c r="A53" s="14" t="s">
        <v>33</v>
      </c>
      <c r="B53" s="28"/>
      <c r="C53" s="28"/>
      <c r="D53" s="11"/>
    </row>
    <row r="54" spans="1:4" x14ac:dyDescent="0.2">
      <c r="A54" s="14" t="s">
        <v>34</v>
      </c>
      <c r="B54" s="28"/>
      <c r="C54" s="28"/>
      <c r="D54" s="16"/>
    </row>
    <row r="55" spans="1:4" x14ac:dyDescent="0.2">
      <c r="A55" s="14" t="s">
        <v>35</v>
      </c>
      <c r="B55" s="28"/>
      <c r="C55" s="28"/>
      <c r="D55" s="16"/>
    </row>
    <row r="56" spans="1:4" x14ac:dyDescent="0.2">
      <c r="A56" s="14"/>
      <c r="B56" s="28"/>
      <c r="C56" s="28"/>
      <c r="D56" s="11"/>
    </row>
    <row r="57" spans="1:4" ht="34" x14ac:dyDescent="0.2">
      <c r="A57" s="14" t="s">
        <v>75</v>
      </c>
      <c r="B57" s="28">
        <v>28.86</v>
      </c>
      <c r="C57" s="28"/>
      <c r="D57" s="16" t="s">
        <v>76</v>
      </c>
    </row>
    <row r="58" spans="1:4" x14ac:dyDescent="0.2">
      <c r="A58" s="14"/>
      <c r="B58" s="28"/>
      <c r="C58" s="28"/>
      <c r="D58" s="11"/>
    </row>
    <row r="59" spans="1:4" x14ac:dyDescent="0.2">
      <c r="A59" s="14" t="s">
        <v>37</v>
      </c>
      <c r="B59" s="28">
        <f>SUM(B44:B57)</f>
        <v>28.86</v>
      </c>
      <c r="C59" s="28"/>
      <c r="D59" s="11"/>
    </row>
    <row r="60" spans="1:4" x14ac:dyDescent="0.2">
      <c r="A60" s="30"/>
      <c r="B60" s="31"/>
      <c r="C60" s="31"/>
      <c r="D60" s="32"/>
    </row>
    <row r="61" spans="1:4" x14ac:dyDescent="0.2">
      <c r="A61" s="33" t="s">
        <v>18</v>
      </c>
      <c r="B61" s="34">
        <f>B39+B59</f>
        <v>1263.3999999999999</v>
      </c>
      <c r="C61" s="34"/>
      <c r="D61" s="58"/>
    </row>
    <row r="62" spans="1:4" x14ac:dyDescent="0.2">
      <c r="B62" s="10"/>
      <c r="C62" s="10"/>
      <c r="D62" s="11"/>
    </row>
    <row r="63" spans="1:4" x14ac:dyDescent="0.2">
      <c r="B63" s="3"/>
      <c r="C63" s="3"/>
      <c r="D63" s="10"/>
    </row>
    <row r="64" spans="1:4" x14ac:dyDescent="0.2">
      <c r="A64" s="36" t="s">
        <v>38</v>
      </c>
      <c r="B64" s="37">
        <f>ROUND((B27/B37),1)</f>
        <v>2.9</v>
      </c>
      <c r="C64" s="51"/>
      <c r="D64" s="10"/>
    </row>
    <row r="65" spans="1:4" x14ac:dyDescent="0.2">
      <c r="A65" s="36" t="s">
        <v>39</v>
      </c>
      <c r="B65" s="37">
        <f>ROUND((B27/B39),1)</f>
        <v>20.9</v>
      </c>
      <c r="C65" s="51"/>
      <c r="D65" s="10"/>
    </row>
    <row r="66" spans="1:4" x14ac:dyDescent="0.2">
      <c r="A66" s="36" t="s">
        <v>41</v>
      </c>
      <c r="B66" s="37">
        <f>ROUND((B27/B61),1)</f>
        <v>20.5</v>
      </c>
      <c r="C66" s="51"/>
      <c r="D66" s="10"/>
    </row>
    <row r="69" spans="1:4" x14ac:dyDescent="0.2">
      <c r="A69" s="7" t="s">
        <v>42</v>
      </c>
      <c r="B69" s="8"/>
      <c r="C69" s="8"/>
      <c r="D69" s="9"/>
    </row>
    <row r="70" spans="1:4" x14ac:dyDescent="0.2">
      <c r="D70" s="10"/>
    </row>
    <row r="71" spans="1:4" x14ac:dyDescent="0.2">
      <c r="A71" s="14" t="s">
        <v>77</v>
      </c>
    </row>
    <row r="72" spans="1:4" x14ac:dyDescent="0.2">
      <c r="A72" s="14" t="s">
        <v>78</v>
      </c>
    </row>
    <row r="73" spans="1:4" x14ac:dyDescent="0.2">
      <c r="A73" s="14" t="s">
        <v>79</v>
      </c>
    </row>
    <row r="74" spans="1:4" x14ac:dyDescent="0.2">
      <c r="A74" t="s">
        <v>80</v>
      </c>
    </row>
    <row r="75" spans="1:4" x14ac:dyDescent="0.2">
      <c r="A75" t="s">
        <v>81</v>
      </c>
      <c r="D75" s="11"/>
    </row>
    <row r="76" spans="1:4" x14ac:dyDescent="0.2">
      <c r="D76" s="11"/>
    </row>
    <row r="77" spans="1:4" x14ac:dyDescent="0.2">
      <c r="A77" s="39"/>
      <c r="B77" s="39"/>
      <c r="C77" s="39"/>
      <c r="D77" s="9"/>
    </row>
    <row r="78" spans="1:4" x14ac:dyDescent="0.2">
      <c r="D78" s="40"/>
    </row>
    <row r="79" spans="1:4" x14ac:dyDescent="0.2">
      <c r="D79" s="40"/>
    </row>
    <row r="80" spans="1:4" x14ac:dyDescent="0.2">
      <c r="B80" s="3" t="s">
        <v>3</v>
      </c>
      <c r="C80" s="3" t="s">
        <v>3</v>
      </c>
    </row>
    <row r="81" spans="1:4" x14ac:dyDescent="0.2">
      <c r="B81" s="3"/>
      <c r="C81" s="3"/>
    </row>
    <row r="82" spans="1:4" x14ac:dyDescent="0.2">
      <c r="B82" s="5" t="s">
        <v>5</v>
      </c>
      <c r="C82" s="5" t="s">
        <v>5</v>
      </c>
    </row>
    <row r="83" spans="1:4" x14ac:dyDescent="0.2">
      <c r="B83" s="5"/>
      <c r="C83" s="5"/>
    </row>
    <row r="84" spans="1:4" x14ac:dyDescent="0.2">
      <c r="B84" s="41">
        <v>45169</v>
      </c>
      <c r="C84" s="41">
        <v>45169</v>
      </c>
    </row>
    <row r="85" spans="1:4" x14ac:dyDescent="0.2">
      <c r="A85" s="2" t="s">
        <v>69</v>
      </c>
      <c r="B85" s="5"/>
      <c r="C85" s="5"/>
    </row>
    <row r="86" spans="1:4" x14ac:dyDescent="0.2">
      <c r="A86" s="42">
        <f>A12</f>
        <v>7.2620000000000004E-2</v>
      </c>
      <c r="B86" s="5"/>
      <c r="C86" s="5"/>
      <c r="D86" s="11" t="s">
        <v>60</v>
      </c>
    </row>
    <row r="88" spans="1:4" ht="17" x14ac:dyDescent="0.2">
      <c r="A88" s="14" t="s">
        <v>82</v>
      </c>
      <c r="B88" s="15">
        <f>C88*A86</f>
        <v>1960.74</v>
      </c>
      <c r="C88" s="15">
        <v>27000</v>
      </c>
      <c r="D88" s="16" t="s">
        <v>70</v>
      </c>
    </row>
    <row r="89" spans="1:4" x14ac:dyDescent="0.2">
      <c r="A89" s="14" t="s">
        <v>49</v>
      </c>
      <c r="B89" s="15"/>
      <c r="C89" s="15"/>
      <c r="D89" s="16"/>
    </row>
    <row r="90" spans="1:4" x14ac:dyDescent="0.2">
      <c r="A90" t="s">
        <v>50</v>
      </c>
      <c r="B90" s="31"/>
      <c r="C90" s="31"/>
      <c r="D90" s="16"/>
    </row>
    <row r="91" spans="1:4" x14ac:dyDescent="0.2">
      <c r="A91" s="2" t="s">
        <v>82</v>
      </c>
      <c r="B91" s="43">
        <f>SUM(B88:B90)</f>
        <v>1960.74</v>
      </c>
      <c r="C91" s="43">
        <f>SUM(C88:C90)</f>
        <v>27000</v>
      </c>
    </row>
    <row r="94" spans="1:4" x14ac:dyDescent="0.2">
      <c r="A94" s="44" t="s">
        <v>51</v>
      </c>
    </row>
    <row r="98" spans="6:10" x14ac:dyDescent="0.2">
      <c r="F98" s="16"/>
      <c r="G98" s="16"/>
      <c r="H98" s="16"/>
      <c r="I98" s="16"/>
      <c r="J98" s="16"/>
    </row>
  </sheetData>
  <sheetProtection algorithmName="SHA-512" hashValue="nnTruoBTKZ5M0IirFcGTIsoDA2GoQk5OKHnRV0OzyCuNEgkBE9ZePXWIua4Mf46jGTMmoZ8IqG3vcIEtZW774A==" saltValue="JsBwpAWY2kXAyufY6pOUzA==" spinCount="100000" sheet="1" objects="1" scenarios="1"/>
  <pageMargins left="0.7" right="0.7" top="0.75" bottom="0.75" header="0.3" footer="0.3"/>
  <pageSetup paperSize="9" scale="46"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Artemis Optical  210723</vt:lpstr>
      <vt:lpstr>MB Aerospace 310823</vt:lpstr>
      <vt:lpstr>Blue Bear Systems 310823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 Mossios</dc:creator>
  <cp:lastModifiedBy>Con Mossios</cp:lastModifiedBy>
  <dcterms:created xsi:type="dcterms:W3CDTF">2024-05-10T13:19:11Z</dcterms:created>
  <dcterms:modified xsi:type="dcterms:W3CDTF">2024-05-10T13:30:56Z</dcterms:modified>
</cp:coreProperties>
</file>